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12 DIC 2025\"/>
    </mc:Choice>
  </mc:AlternateContent>
  <xr:revisionPtr revIDLastSave="0" documentId="13_ncr:1_{2810749F-BB2C-4F48-BE4E-9681E2D21CCB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1" l="1"/>
  <c r="P22" i="11"/>
  <c r="P20" i="11" s="1"/>
  <c r="P17" i="11"/>
  <c r="P10" i="11" s="1"/>
  <c r="O45" i="11"/>
  <c r="C56" i="11"/>
  <c r="C18" i="11"/>
  <c r="C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<sst xmlns="http://schemas.openxmlformats.org/spreadsheetml/2006/main" count="101" uniqueCount="101">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</sst>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F42" zoomScale="81" zoomScaleNormal="70" zoomScaleSheetLayoutView="40" zoomScalePageLayoutView="81" workbookViewId="0">
      <selection activeCell="R51" sqref="R51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31">
        <f t="shared" ref="C4:R4" si="0">SUM(C5:C9)</f>
        <v>8100000</v>
      </c>
      <c r="D4" s="21">
        <f t="shared" si="0"/>
        <v>106650000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7492965.1200000001</v>
      </c>
      <c r="N4" s="21">
        <f t="shared" si="0"/>
        <v>6974669.1600000001</v>
      </c>
      <c r="O4" s="21">
        <f t="shared" si="0"/>
        <v>10707309.68</v>
      </c>
      <c r="P4" s="21">
        <f t="shared" si="0"/>
        <v>7134665.0099999998</v>
      </c>
      <c r="Q4" s="21">
        <f t="shared" si="0"/>
        <v>16431561.860000001</v>
      </c>
      <c r="R4" s="21">
        <f t="shared" si="0"/>
        <v>98791461.149999991</v>
      </c>
      <c r="U4" s="7"/>
    </row>
    <row r="5" spans="1:30" ht="30.75" customHeight="1">
      <c r="A5" s="16" t="s">
        <v>2</v>
      </c>
      <c r="B5" s="22">
        <v>62390000</v>
      </c>
      <c r="C5" s="32">
        <f>1600000+6500000</f>
        <v>8100000</v>
      </c>
      <c r="D5" s="22">
        <f>+Table42323[[#This Row],[Columna1]]+Table42323[[#This Row],[Presupuesto Modificado]]</f>
        <v>70490000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>
        <v>5886562.0899999999</v>
      </c>
      <c r="N5" s="20">
        <v>5325774.33</v>
      </c>
      <c r="O5" s="20">
        <v>5224336.22</v>
      </c>
      <c r="P5" s="20">
        <v>5360292.58</v>
      </c>
      <c r="Q5" s="20">
        <v>9974508.9700000007</v>
      </c>
      <c r="R5" s="21">
        <f>SUM(Table42323[[#This Row],[Gasto devengado]:[Column11]])</f>
        <v>64621681.489999995</v>
      </c>
    </row>
    <row r="6" spans="1:30" ht="30.75" customHeight="1">
      <c r="A6" s="16" t="s">
        <v>3</v>
      </c>
      <c r="B6" s="22">
        <v>20590000</v>
      </c>
      <c r="C6" s="3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>
        <v>899750</v>
      </c>
      <c r="N6" s="20">
        <v>899750</v>
      </c>
      <c r="O6" s="20">
        <v>4724624.63</v>
      </c>
      <c r="P6" s="20">
        <v>991500</v>
      </c>
      <c r="Q6" s="20">
        <v>5408666.6600000001</v>
      </c>
      <c r="R6" s="21">
        <f>SUM(Table42323[[#This Row],[Gasto devengado]:[Column11]])</f>
        <v>21384677.77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3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>
        <v>250000</v>
      </c>
      <c r="R8" s="21">
        <f>SUM(Table42323[[#This Row],[Gasto devengado]:[Column11]])</f>
        <v>4431000</v>
      </c>
    </row>
    <row r="9" spans="1:30" ht="30.75" customHeight="1">
      <c r="A9" s="16" t="s">
        <v>5</v>
      </c>
      <c r="B9" s="22">
        <v>9670000</v>
      </c>
      <c r="C9" s="3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>
        <v>706653.03</v>
      </c>
      <c r="N9" s="20">
        <v>749144.83</v>
      </c>
      <c r="O9" s="20">
        <v>758348.83</v>
      </c>
      <c r="P9" s="20">
        <v>782872.43</v>
      </c>
      <c r="Q9" s="20">
        <v>798386.23</v>
      </c>
      <c r="R9" s="21">
        <f>SUM(Table42323[[#This Row],[Gasto devengado]:[Column11]])</f>
        <v>7979101.8900000006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31">
        <f t="shared" si="1"/>
        <v>2630792</v>
      </c>
      <c r="D10" s="21">
        <f t="shared" si="1"/>
        <v>39181792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2612911.41</v>
      </c>
      <c r="N10" s="21">
        <f t="shared" si="1"/>
        <v>2471071.2199999997</v>
      </c>
      <c r="O10" s="21">
        <f t="shared" si="1"/>
        <v>3162653.87</v>
      </c>
      <c r="P10" s="21">
        <f t="shared" si="1"/>
        <v>3205495.67</v>
      </c>
      <c r="Q10" s="21">
        <f t="shared" si="1"/>
        <v>3611678.17</v>
      </c>
      <c r="R10" s="21">
        <f t="shared" si="1"/>
        <v>35308059.909999996</v>
      </c>
    </row>
    <row r="11" spans="1:30" ht="30.75" customHeight="1">
      <c r="A11" s="16" t="s">
        <v>7</v>
      </c>
      <c r="B11" s="22">
        <v>2858000</v>
      </c>
      <c r="C11" s="3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>
        <v>269791.03999999998</v>
      </c>
      <c r="N11" s="20">
        <v>325611.76</v>
      </c>
      <c r="O11" s="20">
        <v>240949.72</v>
      </c>
      <c r="P11" s="20">
        <v>193971.74</v>
      </c>
      <c r="Q11" s="20">
        <v>324592.94</v>
      </c>
      <c r="R11" s="21">
        <f>SUM(Table42323[[#This Row],[Gasto devengado]:[Column11]])</f>
        <v>2873922.7399999998</v>
      </c>
    </row>
    <row r="12" spans="1:30" ht="30.75" customHeight="1">
      <c r="A12" s="16" t="s">
        <v>8</v>
      </c>
      <c r="B12" s="22">
        <v>110000</v>
      </c>
      <c r="C12" s="3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>
        <v>5563.14</v>
      </c>
      <c r="N12" s="20">
        <v>3299.62</v>
      </c>
      <c r="O12" s="20">
        <v>331844.78000000003</v>
      </c>
      <c r="P12" s="20">
        <v>1957.63</v>
      </c>
      <c r="Q12" s="20">
        <v>110650.29</v>
      </c>
      <c r="R12" s="21">
        <f>SUM(Table42323[[#This Row],[Gasto devengado]:[Column11]])</f>
        <v>456415.44</v>
      </c>
    </row>
    <row r="13" spans="1:30" ht="30.75" customHeight="1">
      <c r="A13" s="16" t="s">
        <v>9</v>
      </c>
      <c r="B13" s="22">
        <v>2000000</v>
      </c>
      <c r="C13" s="3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>
        <v>129774.63</v>
      </c>
      <c r="N13" s="20">
        <v>126959.88</v>
      </c>
      <c r="O13" s="20">
        <v>51368</v>
      </c>
      <c r="P13" s="20"/>
      <c r="Q13" s="20">
        <v>36370</v>
      </c>
      <c r="R13" s="21">
        <f>SUM(Table42323[[#This Row],[Gasto devengado]:[Column11]])</f>
        <v>1013305.01</v>
      </c>
    </row>
    <row r="14" spans="1:30" ht="30.75" customHeight="1">
      <c r="A14" s="16" t="s">
        <v>10</v>
      </c>
      <c r="B14" s="22">
        <v>290000</v>
      </c>
      <c r="C14" s="3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>
        <v>37000</v>
      </c>
      <c r="N14" s="20">
        <v>49400</v>
      </c>
      <c r="O14" s="20">
        <v>1329.7</v>
      </c>
      <c r="P14" s="20">
        <v>285.2</v>
      </c>
      <c r="Q14" s="20">
        <v>10000</v>
      </c>
      <c r="R14" s="21">
        <f>SUM(Table42323[[#This Row],[Gasto devengado]:[Column11]])</f>
        <v>151550.92000000004</v>
      </c>
    </row>
    <row r="15" spans="1:30" ht="30.75" customHeight="1">
      <c r="A15" s="16" t="s">
        <v>11</v>
      </c>
      <c r="B15" s="22">
        <v>1305000</v>
      </c>
      <c r="C15" s="3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>
        <v>17403.75</v>
      </c>
      <c r="O15" s="20">
        <v>14088.75</v>
      </c>
      <c r="P15" s="20">
        <v>14088.75</v>
      </c>
      <c r="Q15" s="20">
        <v>51698.75</v>
      </c>
      <c r="R15" s="21">
        <f>SUM(Table42323[[#This Row],[Gasto devengado]:[Column11]])</f>
        <v>160720</v>
      </c>
    </row>
    <row r="16" spans="1:30" ht="30.75" customHeight="1">
      <c r="A16" s="16" t="s">
        <v>12</v>
      </c>
      <c r="B16" s="22">
        <v>1730000</v>
      </c>
      <c r="C16" s="3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>
        <v>15839.09</v>
      </c>
      <c r="N16" s="20">
        <v>200595.25</v>
      </c>
      <c r="O16" s="20">
        <v>183638.24</v>
      </c>
      <c r="P16" s="23">
        <v>130251.92</v>
      </c>
      <c r="Q16" s="20">
        <v>81771.53</v>
      </c>
      <c r="R16" s="21">
        <f>SUM(Table42323[[#This Row],[Gasto devengado]:[Column11]])</f>
        <v>1031663.7800000001</v>
      </c>
    </row>
    <row r="17" spans="1:18" ht="30.75" customHeight="1">
      <c r="A17" s="16" t="s">
        <v>13</v>
      </c>
      <c r="B17" s="22">
        <v>2637000</v>
      </c>
      <c r="C17" s="3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>
        <v>108167.44</v>
      </c>
      <c r="N17" s="20">
        <v>93873.5</v>
      </c>
      <c r="O17" s="20">
        <v>453828.66</v>
      </c>
      <c r="P17" s="20">
        <f>2949.15+300</f>
        <v>3249.15</v>
      </c>
      <c r="Q17" s="20">
        <v>123634.75</v>
      </c>
      <c r="R17" s="21">
        <f>SUM(Table42323[[#This Row],[Gasto devengado]:[Column11]])</f>
        <v>1704303.5199999998</v>
      </c>
    </row>
    <row r="18" spans="1:18" ht="30.75" customHeight="1">
      <c r="A18" s="16" t="s">
        <v>14</v>
      </c>
      <c r="B18" s="22">
        <v>25621000</v>
      </c>
      <c r="C18" s="32">
        <f>2980792-900000+550000</f>
        <v>2630792</v>
      </c>
      <c r="D18" s="22">
        <f>+Table42323[[#This Row],[Columna1]]+Table42323[[#This Row],[Presupuesto Modificado]]</f>
        <v>28251792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>
        <v>2046776.07</v>
      </c>
      <c r="N18" s="20">
        <v>1653927.46</v>
      </c>
      <c r="O18" s="20">
        <v>1885606.02</v>
      </c>
      <c r="P18" s="20">
        <v>2861691.28</v>
      </c>
      <c r="Q18" s="20">
        <v>2872959.91</v>
      </c>
      <c r="R18" s="21">
        <f>SUM(Table42323[[#This Row],[Gasto devengado]:[Column11]])</f>
        <v>27916178.5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31">
        <f t="shared" si="2"/>
        <v>1500000</v>
      </c>
      <c r="D20" s="21">
        <f t="shared" si="2"/>
        <v>13987000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786974.6100000001</v>
      </c>
      <c r="N20" s="21">
        <f t="shared" si="2"/>
        <v>757503.21</v>
      </c>
      <c r="O20" s="21">
        <f t="shared" si="2"/>
        <v>477058.85</v>
      </c>
      <c r="P20" s="21">
        <f t="shared" si="2"/>
        <v>831301.77</v>
      </c>
      <c r="Q20" s="21">
        <f t="shared" si="2"/>
        <v>953254.48999999987</v>
      </c>
      <c r="R20" s="21">
        <f t="shared" si="2"/>
        <v>8287529.5719999988</v>
      </c>
    </row>
    <row r="21" spans="1:18" ht="30.75" customHeight="1">
      <c r="A21" s="16" t="s">
        <v>16</v>
      </c>
      <c r="B21" s="22">
        <v>2470000</v>
      </c>
      <c r="C21" s="3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>
        <v>319779.17</v>
      </c>
      <c r="N21" s="20">
        <v>250195.89</v>
      </c>
      <c r="O21" s="20">
        <v>217466.02</v>
      </c>
      <c r="P21" s="20">
        <v>65752.75</v>
      </c>
      <c r="Q21" s="20">
        <v>416815.61</v>
      </c>
      <c r="R21" s="21">
        <f>SUM(Table42323[[#This Row],[Gasto devengado]:[Column11]])</f>
        <v>2511625.5999999996</v>
      </c>
    </row>
    <row r="22" spans="1:18" ht="30.75" customHeight="1">
      <c r="A22" s="16" t="s">
        <v>17</v>
      </c>
      <c r="B22" s="22">
        <v>540000</v>
      </c>
      <c r="C22" s="32">
        <v>50000</v>
      </c>
      <c r="D22" s="22">
        <f>+Table42323[[#This Row],[Columna1]]+Table42323[[#This Row],[Presupuesto Modificado]]</f>
        <v>590000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>
        <v>635.59</v>
      </c>
      <c r="N22" s="20">
        <v>42500</v>
      </c>
      <c r="O22" s="20"/>
      <c r="P22" s="20">
        <f>113906.11+186535</f>
        <v>300441.11</v>
      </c>
      <c r="Q22" s="20"/>
      <c r="R22" s="21">
        <f>SUM(Table42323[[#This Row],[Gasto devengado]:[Column11]])</f>
        <v>347059.76</v>
      </c>
    </row>
    <row r="23" spans="1:18" ht="30.75" customHeight="1">
      <c r="A23" s="16" t="s">
        <v>18</v>
      </c>
      <c r="B23" s="22">
        <v>367000</v>
      </c>
      <c r="C23" s="3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>
        <v>87075.11</v>
      </c>
      <c r="N23" s="20"/>
      <c r="O23" s="20">
        <v>4930.5</v>
      </c>
      <c r="P23" s="20">
        <f>4329.49+23400</f>
        <v>27729.489999999998</v>
      </c>
      <c r="Q23" s="20">
        <v>972.04</v>
      </c>
      <c r="R23" s="21">
        <f>SUM(Table42323[[#This Row],[Gasto devengado]:[Column11]])</f>
        <v>441176.40199999994</v>
      </c>
    </row>
    <row r="24" spans="1:18" ht="30.75" customHeight="1">
      <c r="A24" s="16" t="s">
        <v>19</v>
      </c>
      <c r="B24" s="22">
        <v>25000</v>
      </c>
      <c r="C24" s="3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3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>
        <v>2988.58</v>
      </c>
      <c r="N25" s="20">
        <v>1373.85</v>
      </c>
      <c r="O25" s="20">
        <v>27223.32</v>
      </c>
      <c r="P25" s="20">
        <v>60547.24</v>
      </c>
      <c r="Q25" s="20">
        <v>2408.48</v>
      </c>
      <c r="R25" s="21">
        <f>SUM(Table42323[[#This Row],[Gasto devengado]:[Column11]])</f>
        <v>329643.96999999997</v>
      </c>
    </row>
    <row r="26" spans="1:18" ht="30.75" customHeight="1">
      <c r="A26" s="16" t="s">
        <v>21</v>
      </c>
      <c r="B26" s="22">
        <v>400000</v>
      </c>
      <c r="C26" s="3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>
        <v>7756.98</v>
      </c>
      <c r="N26" s="20">
        <v>75683.399999999994</v>
      </c>
      <c r="O26" s="20">
        <v>1651.11</v>
      </c>
      <c r="P26" s="20">
        <v>2390.5700000000002</v>
      </c>
      <c r="Q26" s="20">
        <v>3622.88</v>
      </c>
      <c r="R26" s="21">
        <f>SUM(Table42323[[#This Row],[Gasto devengado]:[Column11]])</f>
        <v>123251.81</v>
      </c>
    </row>
    <row r="27" spans="1:18" ht="30.75" customHeight="1">
      <c r="A27" s="16" t="s">
        <v>22</v>
      </c>
      <c r="B27" s="22">
        <v>5910000</v>
      </c>
      <c r="C27" s="3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>
        <v>306087.38</v>
      </c>
      <c r="N27" s="20">
        <v>376520.13</v>
      </c>
      <c r="O27" s="20">
        <v>173310.3</v>
      </c>
      <c r="P27" s="20">
        <v>311535.68</v>
      </c>
      <c r="Q27" s="20">
        <v>344975.89</v>
      </c>
      <c r="R27" s="21">
        <f>SUM(Table42323[[#This Row],[Gasto devengado]:[Column11]])</f>
        <v>3451218.83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32">
        <v>300000</v>
      </c>
      <c r="D29" s="22">
        <f>+Table42323[[#This Row],[Columna1]]+Table42323[[#This Row],[Presupuesto Modificado]]</f>
        <v>2320000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>
        <v>62651.8</v>
      </c>
      <c r="N29" s="20">
        <v>11229.94</v>
      </c>
      <c r="O29" s="20">
        <v>52477.599999999999</v>
      </c>
      <c r="P29" s="20">
        <v>62904.93</v>
      </c>
      <c r="Q29" s="20">
        <v>184459.59</v>
      </c>
      <c r="R29" s="21">
        <f>SUM(Table42323[[#This Row],[Gasto devengado]:[Column11]])</f>
        <v>1081828.6000000001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3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752637</v>
      </c>
      <c r="P45" s="21">
        <f t="shared" si="5"/>
        <v>334064.65000000002</v>
      </c>
      <c r="Q45" s="21">
        <f t="shared" si="5"/>
        <v>1191326.69</v>
      </c>
      <c r="R45" s="21">
        <f t="shared" si="5"/>
        <v>2526179.8899999997</v>
      </c>
    </row>
    <row r="46" spans="1:18" ht="30.75" customHeight="1">
      <c r="A46" s="16" t="s">
        <v>27</v>
      </c>
      <c r="B46" s="22">
        <v>2530000</v>
      </c>
      <c r="C46" s="3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>
        <v>334064.65000000002</v>
      </c>
      <c r="Q46" s="20">
        <v>1010830.94</v>
      </c>
      <c r="R46" s="21">
        <f>SUM(Table42323[[#This Row],[Gasto devengado]:[Column11]])</f>
        <v>1593047.14</v>
      </c>
    </row>
    <row r="47" spans="1:18" ht="30.75" customHeight="1">
      <c r="A47" s="16" t="s">
        <v>28</v>
      </c>
      <c r="B47" s="22">
        <v>220000</v>
      </c>
      <c r="C47" s="3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3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3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>
        <v>752637</v>
      </c>
      <c r="P50" s="20"/>
      <c r="Q50" s="20">
        <v>180495.75</v>
      </c>
      <c r="R50" s="21">
        <f>SUM(Table42323[[#This Row],[Gasto devengado]:[Column11]])</f>
        <v>933132.75</v>
      </c>
    </row>
    <row r="51" spans="1:18" ht="30.75" customHeight="1">
      <c r="A51" s="16" t="s">
        <v>49</v>
      </c>
      <c r="B51" s="22"/>
      <c r="C51" s="3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3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31">
        <f t="shared" si="6"/>
        <v>-9480792</v>
      </c>
      <c r="D55" s="21">
        <f t="shared" si="6"/>
        <v>13980000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32">
        <f>-2980792-6500000</f>
        <v>-9480792</v>
      </c>
      <c r="D56" s="22">
        <f>+Table42323[[#This Row],[Columna1]]+Table42323[[#This Row],[Presupuesto Modificado]]</f>
        <v>13980000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33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10892851.140000001</v>
      </c>
      <c r="N76" s="24">
        <f t="shared" si="19"/>
        <v>10203243.59</v>
      </c>
      <c r="O76" s="24">
        <f>O45+O20+O10+O4+O67</f>
        <v>15099659.4</v>
      </c>
      <c r="P76" s="24">
        <f>+P67+P63+P60+P55+P45+P37+P30+P20+P10+P4</f>
        <v>11505527.1</v>
      </c>
      <c r="Q76" s="24">
        <f>+Q4+Q10+Q20+Q37+Q45+Q55+Q60+Q63+Q67+Q71+Q74</f>
        <v>22187821.210000001</v>
      </c>
      <c r="R76" s="24">
        <f>+R67+R60+R55+R45+R37+R30+R20+R10+R4</f>
        <v>144913230.52199998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 - CORPHOTELS</cp:lastModifiedBy>
  <cp:lastPrinted>2026-01-09T18:39:41Z</cp:lastPrinted>
  <dcterms:created xsi:type="dcterms:W3CDTF">2018-04-17T18:57:16Z</dcterms:created>
  <dcterms:modified xsi:type="dcterms:W3CDTF">2026-01-12T09:19:48Z</dcterms:modified>
</cp:coreProperties>
</file>