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C35F2605-3697-43E0-B18A-C768AB45F3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Presupuestaria" sheetId="5" r:id="rId1"/>
  </sheets>
  <definedNames>
    <definedName name="_xlnm.Print_Titles" localSheetId="0">'Ejecución Presupuestaria'!$1:$2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2" i="5" l="1"/>
  <c r="P75" i="5"/>
  <c r="O46" i="5"/>
  <c r="O20" i="5"/>
  <c r="O10" i="5"/>
  <c r="O4" i="5"/>
  <c r="P26" i="5"/>
  <c r="P23" i="5"/>
  <c r="N20" i="5" l="1"/>
  <c r="N4" i="5"/>
  <c r="M68" i="5" l="1"/>
  <c r="M20" i="5"/>
  <c r="M10" i="5"/>
  <c r="M4" i="5"/>
  <c r="L20" i="5"/>
  <c r="L46" i="5"/>
  <c r="L4" i="5"/>
  <c r="L10" i="5"/>
  <c r="L56" i="5"/>
  <c r="L68" i="5"/>
  <c r="G68" i="5"/>
  <c r="K20" i="5"/>
  <c r="B30" i="5"/>
  <c r="L77" i="5" l="1"/>
  <c r="B56" i="5"/>
  <c r="B20" i="5"/>
  <c r="B10" i="5"/>
  <c r="B4" i="5"/>
  <c r="J20" i="5"/>
  <c r="J68" i="5"/>
  <c r="I46" i="5"/>
  <c r="I20" i="5"/>
  <c r="I10" i="5"/>
  <c r="I4" i="5"/>
  <c r="I69" i="5"/>
  <c r="H20" i="5"/>
  <c r="H69" i="5"/>
  <c r="G20" i="5"/>
  <c r="F20" i="5"/>
  <c r="E20" i="5"/>
  <c r="D20" i="5"/>
  <c r="B77" i="5" l="1"/>
  <c r="P69" i="5"/>
  <c r="E75" i="5"/>
  <c r="F75" i="5"/>
  <c r="G75" i="5"/>
  <c r="H75" i="5"/>
  <c r="I75" i="5"/>
  <c r="J75" i="5"/>
  <c r="K75" i="5"/>
  <c r="M75" i="5"/>
  <c r="N75" i="5"/>
  <c r="O75" i="5"/>
  <c r="D75" i="5"/>
  <c r="E72" i="5"/>
  <c r="H72" i="5"/>
  <c r="I72" i="5"/>
  <c r="J72" i="5"/>
  <c r="K68" i="5"/>
  <c r="M72" i="5"/>
  <c r="N72" i="5"/>
  <c r="O72" i="5"/>
  <c r="E64" i="5"/>
  <c r="F64" i="5"/>
  <c r="G64" i="5"/>
  <c r="H64" i="5"/>
  <c r="I64" i="5"/>
  <c r="J64" i="5"/>
  <c r="K64" i="5"/>
  <c r="M64" i="5"/>
  <c r="N64" i="5"/>
  <c r="O64" i="5"/>
  <c r="D64" i="5"/>
  <c r="E61" i="5"/>
  <c r="F61" i="5"/>
  <c r="G61" i="5"/>
  <c r="H61" i="5"/>
  <c r="I61" i="5"/>
  <c r="J61" i="5"/>
  <c r="K61" i="5"/>
  <c r="M61" i="5"/>
  <c r="N61" i="5"/>
  <c r="O61" i="5"/>
  <c r="D61" i="5"/>
  <c r="E56" i="5"/>
  <c r="F56" i="5"/>
  <c r="G56" i="5"/>
  <c r="H56" i="5"/>
  <c r="I56" i="5"/>
  <c r="J56" i="5"/>
  <c r="K56" i="5"/>
  <c r="M56" i="5"/>
  <c r="N56" i="5"/>
  <c r="O56" i="5"/>
  <c r="D56" i="5"/>
  <c r="E46" i="5"/>
  <c r="F46" i="5"/>
  <c r="G46" i="5"/>
  <c r="H46" i="5"/>
  <c r="J46" i="5"/>
  <c r="K46" i="5"/>
  <c r="M46" i="5"/>
  <c r="M77" i="5" s="1"/>
  <c r="N46" i="5"/>
  <c r="D46" i="5"/>
  <c r="E38" i="5"/>
  <c r="F38" i="5"/>
  <c r="G38" i="5"/>
  <c r="H38" i="5"/>
  <c r="I38" i="5"/>
  <c r="J38" i="5"/>
  <c r="K38" i="5"/>
  <c r="M38" i="5"/>
  <c r="N38" i="5"/>
  <c r="O38" i="5"/>
  <c r="D38" i="5"/>
  <c r="E30" i="5"/>
  <c r="F30" i="5"/>
  <c r="G30" i="5"/>
  <c r="H30" i="5"/>
  <c r="I30" i="5"/>
  <c r="J30" i="5"/>
  <c r="K30" i="5"/>
  <c r="M30" i="5"/>
  <c r="N30" i="5"/>
  <c r="O30" i="5"/>
  <c r="D30" i="5"/>
  <c r="P31" i="5"/>
  <c r="E10" i="5"/>
  <c r="F10" i="5"/>
  <c r="G10" i="5"/>
  <c r="H10" i="5"/>
  <c r="J10" i="5"/>
  <c r="K10" i="5"/>
  <c r="N10" i="5"/>
  <c r="J4" i="5"/>
  <c r="K4" i="5"/>
  <c r="E4" i="5"/>
  <c r="F4" i="5"/>
  <c r="G4" i="5"/>
  <c r="H4" i="5"/>
  <c r="P5" i="5"/>
  <c r="P6" i="5"/>
  <c r="P7" i="5"/>
  <c r="P8" i="5"/>
  <c r="P9" i="5"/>
  <c r="P11" i="5"/>
  <c r="P12" i="5"/>
  <c r="P13" i="5"/>
  <c r="P14" i="5"/>
  <c r="P15" i="5"/>
  <c r="P16" i="5"/>
  <c r="P17" i="5"/>
  <c r="P18" i="5"/>
  <c r="P19" i="5"/>
  <c r="P21" i="5"/>
  <c r="P22" i="5"/>
  <c r="P24" i="5"/>
  <c r="P25" i="5"/>
  <c r="P27" i="5"/>
  <c r="P28" i="5"/>
  <c r="P29" i="5"/>
  <c r="P32" i="5"/>
  <c r="P33" i="5"/>
  <c r="P34" i="5"/>
  <c r="P35" i="5"/>
  <c r="P36" i="5"/>
  <c r="P37" i="5"/>
  <c r="P39" i="5"/>
  <c r="P40" i="5"/>
  <c r="P41" i="5"/>
  <c r="P42" i="5"/>
  <c r="P43" i="5"/>
  <c r="P44" i="5"/>
  <c r="P45" i="5"/>
  <c r="P47" i="5"/>
  <c r="P48" i="5"/>
  <c r="P49" i="5"/>
  <c r="P50" i="5"/>
  <c r="P51" i="5"/>
  <c r="P52" i="5"/>
  <c r="P53" i="5"/>
  <c r="P54" i="5"/>
  <c r="P55" i="5"/>
  <c r="P57" i="5"/>
  <c r="P58" i="5"/>
  <c r="P59" i="5"/>
  <c r="P60" i="5"/>
  <c r="P62" i="5"/>
  <c r="P63" i="5"/>
  <c r="P65" i="5"/>
  <c r="P66" i="5"/>
  <c r="P67" i="5"/>
  <c r="P70" i="5"/>
  <c r="P71" i="5"/>
  <c r="P73" i="5"/>
  <c r="P74" i="5"/>
  <c r="P76" i="5"/>
  <c r="P78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D10" i="5"/>
  <c r="D4" i="5"/>
  <c r="E68" i="5" l="1"/>
  <c r="E77" i="5" s="1"/>
  <c r="N68" i="5"/>
  <c r="N77" i="5" s="1"/>
  <c r="P20" i="5"/>
  <c r="P56" i="5"/>
  <c r="P38" i="5"/>
  <c r="P10" i="5"/>
  <c r="P46" i="5"/>
  <c r="P30" i="5"/>
  <c r="P4" i="5"/>
  <c r="O68" i="5"/>
  <c r="O77" i="5" s="1"/>
  <c r="H68" i="5"/>
  <c r="H77" i="5" s="1"/>
  <c r="F68" i="5"/>
  <c r="F77" i="5" s="1"/>
  <c r="D68" i="5"/>
  <c r="D77" i="5" s="1"/>
  <c r="G77" i="5"/>
  <c r="P64" i="5"/>
  <c r="P61" i="5" s="1"/>
  <c r="J77" i="5"/>
  <c r="I68" i="5"/>
  <c r="I77" i="5" s="1"/>
  <c r="K77" i="5"/>
  <c r="P68" i="5" l="1"/>
  <c r="P77" i="5" s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<sst xmlns="http://schemas.openxmlformats.org/spreadsheetml/2006/main" count="98" uniqueCount="98">
  <si>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</si>
  <si>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</si>
  <si>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</si>
  <si>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</si>
  <si>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</si>
  <si>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</si>
  <si>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</si>
  <si>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</si>
  <si>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</si>
  <si>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</si>
  <si>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</si>
  <si>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</si>
  <si>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</si>
  <si>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</si>
  <si>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</si>
  <si>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</si>
  <si>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</si>
  <si>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</si>
  <si>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</si>
  <si>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</si>
  <si>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</si>
  <si>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</si>
  <si>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</si>
  <si>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</si>
  <si>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</si>
  <si>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</si>
  <si>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</si>
  <si>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</si>
  <si>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</si>
  <si>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</si>
  <si>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</si>
  <si>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</si>
  <si>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</si>
  <si>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</si>
  <si>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</si>
  <si>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</si>
  <si>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</si>
  <si>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</si>
  <si>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</si>
  <si>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</si>
  <si>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</si>
  <si>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</si>
  <si>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</si>
  <si>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</si>
  <si>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</si>
  <si>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</si>
  <si>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</si>
  <si>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</si>
  <si>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</si>
  <si>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</si>
  <si>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</si>
  <si>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</si>
  <si>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</si>
  <si>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</si>
  <si>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</si>
  <si>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</si>
  <si>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</si>
  <si>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</si>
  <si>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</si>
  <si>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</si>
  <si>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</si>
  <si>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</si>
  <si>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</si>
  <si>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</si>
  <si>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</si>
  <si>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</si>
  <si>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</si>
  <si>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</si>
  <si>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</si>
  <si>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</si>
  <si>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</si>
  <si>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</si>
  <si>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</si>
  <si>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</si>
  <si>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</si>
  <si>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</si>
  <si>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</si>
  <si>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</si>
  <si>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</si>
  <si>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</si>
  <si>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</si>
  <si>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</si>
  <si>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</si>
  <si>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</si>
  <si>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</si>
  <si>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</si>
  <si>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</si>
  <si>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</si>
  <si>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</si>
  <si>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Juan Nicolas M. Mendez Feliz</t>
  </si>
  <si>
    <t>DETALLE</t>
  </si>
  <si>
    <t>Total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</si>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</sst>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00_-;\-* #,##0.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4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43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43" fontId="4" fillId="0" borderId="0" xfId="0" applyNumberFormat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 wrapText="1"/>
    </xf>
    <xf numFmtId="43" fontId="4" fillId="0" borderId="0" xfId="1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 vertical="center"/>
    </xf>
    <xf numFmtId="0" fontId="2" fillId="3" borderId="0" xfId="0" applyFont="1" applyFill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E27E64-D793-416C-8F57-30C87D789496}" name="Table4" displayName="Table4" ref="A2:P77" headerRowCount="0" totalsRowShown="0" headerRowDxfId="33" dataDxfId="32">
  <tableColumns count="16">
    <tableColumn id="1" xr3:uid="{0A25701A-4D6A-47D6-A8C5-5F51CA9D8F64}" name="DETALLE" headerRowDxfId="31" dataDxfId="15"/>
    <tableColumn id="2" xr3:uid="{A54D678D-C157-40B1-931F-814C9B05A016}" name="Presupuesto Aprobado" headerRowDxfId="30" dataDxfId="14"/>
    <tableColumn id="3" xr3:uid="{8CDDC4DC-FB34-4C15-AA0B-25AF25BBE989}" name="Presupuesto Modificado" headerRowDxfId="29" dataDxfId="13"/>
    <tableColumn id="4" xr3:uid="{8C7677A3-0A0F-4010-AC8A-6030546C0171}" name="Gasto devengado" headerRowDxfId="28" dataDxfId="12"/>
    <tableColumn id="5" xr3:uid="{36144F75-7C78-4284-B4AB-4EAD6DFF7141}" name="Column1" headerRowDxfId="27" dataDxfId="11"/>
    <tableColumn id="6" xr3:uid="{75C918B0-4299-44E0-9543-926E4CF19E97}" name="Column2" headerRowDxfId="26" dataDxfId="10"/>
    <tableColumn id="7" xr3:uid="{9FFFF627-AB6D-49D6-AC81-331976C0408F}" name="Column3" headerRowDxfId="25" dataDxfId="9"/>
    <tableColumn id="8" xr3:uid="{A9E67EEE-9E97-4BF4-984D-DF17FAFAA475}" name="Column4" headerRowDxfId="24" dataDxfId="8"/>
    <tableColumn id="9" xr3:uid="{1CA79BB3-F982-40B0-B95A-0F3B2884C406}" name="Column5" headerRowDxfId="23" dataDxfId="7"/>
    <tableColumn id="10" xr3:uid="{FCC14C4F-0B7E-471C-9E50-1DDD8EFA9BA8}" name="Column6" headerRowDxfId="22" dataDxfId="6"/>
    <tableColumn id="11" xr3:uid="{F97DEFE8-1E9B-455C-A174-BC8C5B33879D}" name="Column7" headerRowDxfId="21" dataDxfId="5"/>
    <tableColumn id="12" xr3:uid="{B5E68ADC-D08F-4239-9527-093B201FE93D}" name="Column8" headerRowDxfId="20" dataDxfId="4"/>
    <tableColumn id="13" xr3:uid="{E16025B7-FCAD-495D-BDC0-995758EA743B}" name="Column9" headerRowDxfId="19" dataDxfId="3"/>
    <tableColumn id="14" xr3:uid="{6D8B7FEA-54D3-4794-A82D-A85E253B744C}" name="Column10" headerRowDxfId="18" dataDxfId="2"/>
    <tableColumn id="15" xr3:uid="{8E632D44-46F0-4735-B53F-2642BDA66010}" name="Column11" headerRowDxfId="17" dataDxfId="1"/>
    <tableColumn id="16" xr3:uid="{128A3890-6432-4844-B685-4E707245F938}" name="Column12" headerRowDxfId="16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6"/>
  <sheetViews>
    <sheetView showGridLines="0" tabSelected="1" view="pageLayout" zoomScale="55" zoomScaleNormal="55" zoomScaleSheetLayoutView="40" zoomScalePageLayoutView="55" workbookViewId="0">
      <selection activeCell="E73" sqref="E73"/>
    </sheetView>
  </sheetViews>
  <sheetFormatPr defaultColWidth="9.140625" defaultRowHeight="16.5" x14ac:dyDescent="0.3"/>
  <cols>
    <col min="1" max="1" width="84" style="4" customWidth="1"/>
    <col min="2" max="2" width="26.140625" style="13" customWidth="1"/>
    <col min="3" max="3" width="26.140625" style="4" customWidth="1"/>
    <col min="4" max="15" width="17.42578125" style="4" customWidth="1"/>
    <col min="16" max="16" width="26.140625" style="4" customWidth="1"/>
    <col min="17" max="17" width="96.7109375" style="4" bestFit="1" customWidth="1"/>
    <col min="18" max="18" width="9.140625" style="4"/>
    <col min="19" max="20" width="6.5703125" style="4" bestFit="1" customWidth="1"/>
    <col min="21" max="22" width="6.140625" style="4" bestFit="1" customWidth="1"/>
    <col min="23" max="24" width="6.5703125" style="4" bestFit="1" customWidth="1"/>
    <col min="25" max="26" width="6" style="4" bestFit="1" customWidth="1"/>
    <col min="27" max="28" width="7" style="4" bestFit="1" customWidth="1"/>
    <col min="29" max="16384" width="9.140625" style="4"/>
  </cols>
  <sheetData>
    <row r="1" spans="1:28" ht="30.75" customHeight="1" x14ac:dyDescent="0.3">
      <c r="A1" s="26" t="s">
        <v>90</v>
      </c>
      <c r="B1" s="1" t="s">
        <v>34</v>
      </c>
      <c r="C1" s="1" t="s">
        <v>35</v>
      </c>
      <c r="D1" s="29" t="s">
        <v>94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3"/>
    </row>
    <row r="2" spans="1:28" ht="30.75" customHeight="1" x14ac:dyDescent="0.3">
      <c r="A2" s="26"/>
      <c r="B2" s="1"/>
      <c r="C2" s="1"/>
      <c r="D2" s="26" t="s">
        <v>76</v>
      </c>
      <c r="E2" s="26" t="s">
        <v>77</v>
      </c>
      <c r="F2" s="26" t="s">
        <v>78</v>
      </c>
      <c r="G2" s="26" t="s">
        <v>79</v>
      </c>
      <c r="H2" s="26" t="s">
        <v>80</v>
      </c>
      <c r="I2" s="26" t="s">
        <v>81</v>
      </c>
      <c r="J2" s="26" t="s">
        <v>82</v>
      </c>
      <c r="K2" s="26" t="s">
        <v>83</v>
      </c>
      <c r="L2" s="26" t="s">
        <v>84</v>
      </c>
      <c r="M2" s="26" t="s">
        <v>85</v>
      </c>
      <c r="N2" s="26" t="s">
        <v>86</v>
      </c>
      <c r="O2" s="26" t="s">
        <v>87</v>
      </c>
      <c r="P2" s="26" t="s">
        <v>91</v>
      </c>
      <c r="AA2" s="5"/>
      <c r="AB2" s="5"/>
    </row>
    <row r="3" spans="1:28" ht="30.75" customHeight="1" x14ac:dyDescent="0.3">
      <c r="A3" s="36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20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30.75" customHeight="1" x14ac:dyDescent="0.3">
      <c r="A4" s="27" t="s">
        <v>1</v>
      </c>
      <c r="B4" s="17">
        <f>SUM(B5:B9)</f>
        <v>83614592</v>
      </c>
      <c r="C4" s="16"/>
      <c r="D4" s="17">
        <f>+D5+D6+D7+D8+D9</f>
        <v>8457534.1600000001</v>
      </c>
      <c r="E4" s="17">
        <f t="shared" ref="E4:H4" si="0">+E5+E6+E7+E8+E9</f>
        <v>6161369.4700000007</v>
      </c>
      <c r="F4" s="17">
        <f t="shared" si="0"/>
        <v>5260281.1500000004</v>
      </c>
      <c r="G4" s="17">
        <f t="shared" si="0"/>
        <v>7004509.71</v>
      </c>
      <c r="H4" s="17">
        <f t="shared" si="0"/>
        <v>5186216.21</v>
      </c>
      <c r="I4" s="17">
        <f>+I5+I6+I7+I8+I9</f>
        <v>5451625.5999999996</v>
      </c>
      <c r="J4" s="17">
        <f>+J5+J6+J7+J8+J9</f>
        <v>5280091.22</v>
      </c>
      <c r="K4" s="17">
        <f t="shared" ref="K4:M4" si="1">+K5+K6+K7+K8+K9</f>
        <v>7824855.8699999992</v>
      </c>
      <c r="L4" s="17">
        <f t="shared" si="1"/>
        <v>5940854.0800000001</v>
      </c>
      <c r="M4" s="17">
        <f t="shared" si="1"/>
        <v>5358919.16</v>
      </c>
      <c r="N4" s="17">
        <f>+N5+N6+N7+N8+N9</f>
        <v>9694210.9800000004</v>
      </c>
      <c r="O4" s="17">
        <f>+O5+O6+O7+O8+O9</f>
        <v>13124036.289999999</v>
      </c>
      <c r="P4" s="37">
        <f>+P5+P6+P7+P8+P9</f>
        <v>84744503.899999991</v>
      </c>
      <c r="S4" s="7"/>
    </row>
    <row r="5" spans="1:28" ht="30.75" customHeight="1" x14ac:dyDescent="0.3">
      <c r="A5" s="28" t="s">
        <v>2</v>
      </c>
      <c r="B5" s="38">
        <v>56598007</v>
      </c>
      <c r="C5" s="18"/>
      <c r="D5" s="19">
        <v>1188593.43</v>
      </c>
      <c r="E5" s="19">
        <v>1108250</v>
      </c>
      <c r="F5" s="19">
        <v>2005256.68</v>
      </c>
      <c r="G5" s="19">
        <v>2691010</v>
      </c>
      <c r="H5" s="19">
        <v>2702850</v>
      </c>
      <c r="I5" s="19">
        <v>2909450</v>
      </c>
      <c r="J5" s="19">
        <v>2932306.5</v>
      </c>
      <c r="K5" s="19">
        <v>3185071.51</v>
      </c>
      <c r="L5" s="19">
        <v>4341264.3600000003</v>
      </c>
      <c r="M5" s="19">
        <v>4386349.16</v>
      </c>
      <c r="N5" s="19">
        <v>4242554.83</v>
      </c>
      <c r="O5" s="39">
        <v>8589705.75</v>
      </c>
      <c r="P5" s="40">
        <f>+O5+N5+M5+L5+K5+J5+I5+H5+G5++F5+E5+D5</f>
        <v>40282662.219999999</v>
      </c>
    </row>
    <row r="6" spans="1:28" ht="30.75" customHeight="1" x14ac:dyDescent="0.3">
      <c r="A6" s="28" t="s">
        <v>3</v>
      </c>
      <c r="B6" s="38">
        <v>5848000</v>
      </c>
      <c r="C6" s="18"/>
      <c r="D6" s="19">
        <v>6674611.2800000003</v>
      </c>
      <c r="E6" s="19">
        <v>4419580.1500000004</v>
      </c>
      <c r="F6" s="19">
        <v>2630802.1800000002</v>
      </c>
      <c r="G6" s="19">
        <v>3330702.16</v>
      </c>
      <c r="H6" s="19">
        <v>1874860.96</v>
      </c>
      <c r="I6" s="19">
        <v>1935276.33</v>
      </c>
      <c r="J6" s="19">
        <v>1738177.34</v>
      </c>
      <c r="K6" s="19">
        <v>1645022.66</v>
      </c>
      <c r="L6" s="19">
        <v>593000</v>
      </c>
      <c r="M6" s="19">
        <v>672570</v>
      </c>
      <c r="N6" s="19">
        <v>3579998.87</v>
      </c>
      <c r="O6" s="22">
        <v>3901615.1</v>
      </c>
      <c r="P6" s="40">
        <f t="shared" ref="P6:P67" si="2">+O6+N6+M6+L6+K6+J6+I6+H6+G6++F6+E6+D6</f>
        <v>32996217.030000001</v>
      </c>
    </row>
    <row r="7" spans="1:28" ht="30.75" customHeight="1" x14ac:dyDescent="0.3">
      <c r="A7" s="28" t="s">
        <v>36</v>
      </c>
      <c r="B7" s="38">
        <v>900000</v>
      </c>
      <c r="C7" s="18"/>
      <c r="D7" s="19">
        <v>36750</v>
      </c>
      <c r="E7" s="19"/>
      <c r="F7" s="19"/>
      <c r="G7" s="19">
        <v>375000</v>
      </c>
      <c r="H7" s="19"/>
      <c r="I7" s="19"/>
      <c r="J7" s="19"/>
      <c r="K7" s="19"/>
      <c r="L7" s="19">
        <v>375000</v>
      </c>
      <c r="M7" s="19">
        <v>300000</v>
      </c>
      <c r="N7" s="19">
        <v>375000</v>
      </c>
      <c r="O7" s="41"/>
      <c r="P7" s="40">
        <f t="shared" si="2"/>
        <v>1461750</v>
      </c>
    </row>
    <row r="8" spans="1:28" ht="30.75" customHeight="1" x14ac:dyDescent="0.3">
      <c r="A8" s="28" t="s">
        <v>4</v>
      </c>
      <c r="B8" s="38">
        <v>13490585</v>
      </c>
      <c r="C8" s="18"/>
      <c r="D8" s="19"/>
      <c r="E8" s="20"/>
      <c r="F8" s="19"/>
      <c r="G8" s="21"/>
      <c r="H8" s="20"/>
      <c r="I8" s="19"/>
      <c r="J8" s="19"/>
      <c r="K8" s="19">
        <v>2349745.69</v>
      </c>
      <c r="L8" s="20"/>
      <c r="M8" s="20"/>
      <c r="N8" s="20">
        <v>0</v>
      </c>
      <c r="O8" s="41"/>
      <c r="P8" s="40">
        <f t="shared" si="2"/>
        <v>2349745.69</v>
      </c>
    </row>
    <row r="9" spans="1:28" ht="30.75" customHeight="1" x14ac:dyDescent="0.3">
      <c r="A9" s="28" t="s">
        <v>5</v>
      </c>
      <c r="B9" s="38">
        <v>6778000</v>
      </c>
      <c r="C9" s="18"/>
      <c r="D9" s="19">
        <v>557579.44999999995</v>
      </c>
      <c r="E9" s="19">
        <v>633539.31999999995</v>
      </c>
      <c r="F9" s="19">
        <v>624222.29</v>
      </c>
      <c r="G9" s="19">
        <v>607797.55000000005</v>
      </c>
      <c r="H9" s="22">
        <v>608505.25</v>
      </c>
      <c r="I9" s="19">
        <v>606899.27</v>
      </c>
      <c r="J9" s="19">
        <v>609607.38</v>
      </c>
      <c r="K9" s="19">
        <v>645016.01</v>
      </c>
      <c r="L9" s="19">
        <v>631589.72</v>
      </c>
      <c r="M9" s="19"/>
      <c r="N9" s="19">
        <v>1496657.28</v>
      </c>
      <c r="O9" s="22">
        <v>632715.43999999994</v>
      </c>
      <c r="P9" s="40">
        <f t="shared" si="2"/>
        <v>7654128.96</v>
      </c>
    </row>
    <row r="10" spans="1:28" ht="30.75" customHeight="1" x14ac:dyDescent="0.3">
      <c r="A10" s="27" t="s">
        <v>6</v>
      </c>
      <c r="B10" s="42">
        <f>SUM(B11:B18)</f>
        <v>44920750</v>
      </c>
      <c r="C10" s="16"/>
      <c r="D10" s="23">
        <f>+D11+D12+D13+D14+D15+D16+D17+D18+D19</f>
        <v>1753481.1600000001</v>
      </c>
      <c r="E10" s="23">
        <f t="shared" ref="E10:N10" si="3">+E11+E12+E13+E14+E15+E16+E17+E18+E19</f>
        <v>3326891.1399999997</v>
      </c>
      <c r="F10" s="23">
        <f t="shared" si="3"/>
        <v>2503757.6100000003</v>
      </c>
      <c r="G10" s="23">
        <f t="shared" si="3"/>
        <v>1719668.7999999998</v>
      </c>
      <c r="H10" s="23">
        <f t="shared" si="3"/>
        <v>2214472.71</v>
      </c>
      <c r="I10" s="23">
        <f>+I11+I12+I13+I14+I15+I16+I17+I18+I19</f>
        <v>2109213.44</v>
      </c>
      <c r="J10" s="23">
        <f t="shared" si="3"/>
        <v>2073359.8900000001</v>
      </c>
      <c r="K10" s="23">
        <f t="shared" si="3"/>
        <v>2151185.9300000002</v>
      </c>
      <c r="L10" s="23">
        <f t="shared" si="3"/>
        <v>1914865.57</v>
      </c>
      <c r="M10" s="23">
        <f t="shared" si="3"/>
        <v>2432117.5099999998</v>
      </c>
      <c r="N10" s="23">
        <f t="shared" si="3"/>
        <v>1956705.29</v>
      </c>
      <c r="O10" s="23">
        <f>+O11+O12+O13+O14+O15+O16+O17+O18+O19</f>
        <v>3756919.8900000006</v>
      </c>
      <c r="P10" s="37">
        <f>+P11+P12+P13+P14+P15+P16+P17+P18+P19</f>
        <v>27912638.940000005</v>
      </c>
    </row>
    <row r="11" spans="1:28" ht="30.75" customHeight="1" x14ac:dyDescent="0.3">
      <c r="A11" s="28" t="s">
        <v>7</v>
      </c>
      <c r="B11" s="38">
        <v>4000000</v>
      </c>
      <c r="C11" s="18"/>
      <c r="D11" s="19">
        <v>36084.019999999997</v>
      </c>
      <c r="E11" s="19">
        <v>198722.86</v>
      </c>
      <c r="F11" s="19">
        <v>263724.14</v>
      </c>
      <c r="G11" s="19">
        <v>55115.39</v>
      </c>
      <c r="H11" s="22">
        <v>166020.94</v>
      </c>
      <c r="I11" s="22">
        <v>182555.62</v>
      </c>
      <c r="J11" s="22">
        <v>245532.28</v>
      </c>
      <c r="K11" s="22">
        <v>357668.05</v>
      </c>
      <c r="L11" s="22">
        <v>115878.91</v>
      </c>
      <c r="M11" s="22">
        <v>193226.77</v>
      </c>
      <c r="N11" s="22">
        <v>185291.85</v>
      </c>
      <c r="O11" s="22">
        <v>293876.81</v>
      </c>
      <c r="P11" s="40">
        <f t="shared" si="2"/>
        <v>2293697.6399999997</v>
      </c>
    </row>
    <row r="12" spans="1:28" ht="30.75" customHeight="1" x14ac:dyDescent="0.3">
      <c r="A12" s="28" t="s">
        <v>8</v>
      </c>
      <c r="B12" s="38">
        <v>1450000</v>
      </c>
      <c r="C12" s="18"/>
      <c r="D12" s="19">
        <v>2299.4299999999998</v>
      </c>
      <c r="E12" s="19">
        <v>28621.14</v>
      </c>
      <c r="F12" s="19"/>
      <c r="G12" s="19"/>
      <c r="H12" s="22">
        <v>1076</v>
      </c>
      <c r="I12" s="22">
        <v>530.34</v>
      </c>
      <c r="J12" s="22">
        <v>2000</v>
      </c>
      <c r="K12" s="22">
        <v>991.52</v>
      </c>
      <c r="L12" s="22">
        <v>1305.42</v>
      </c>
      <c r="M12" s="22">
        <v>7253.74</v>
      </c>
      <c r="N12" s="22">
        <v>1221.53</v>
      </c>
      <c r="O12" s="22">
        <v>6885.4</v>
      </c>
      <c r="P12" s="40">
        <f t="shared" si="2"/>
        <v>52184.52</v>
      </c>
    </row>
    <row r="13" spans="1:28" ht="30.75" customHeight="1" x14ac:dyDescent="0.3">
      <c r="A13" s="28" t="s">
        <v>9</v>
      </c>
      <c r="B13" s="38">
        <v>2525000</v>
      </c>
      <c r="C13" s="18"/>
      <c r="D13" s="19">
        <v>81000</v>
      </c>
      <c r="E13" s="19">
        <v>285100</v>
      </c>
      <c r="F13" s="19">
        <v>117700</v>
      </c>
      <c r="G13" s="19">
        <v>59200</v>
      </c>
      <c r="H13" s="22">
        <v>171035</v>
      </c>
      <c r="I13" s="22">
        <v>186167.5</v>
      </c>
      <c r="J13" s="22">
        <v>180547.5</v>
      </c>
      <c r="K13" s="22">
        <v>141189</v>
      </c>
      <c r="L13" s="22"/>
      <c r="M13" s="22">
        <v>140750</v>
      </c>
      <c r="N13" s="22"/>
      <c r="O13" s="22">
        <v>229072.5</v>
      </c>
      <c r="P13" s="40">
        <f t="shared" si="2"/>
        <v>1591761.5</v>
      </c>
    </row>
    <row r="14" spans="1:28" ht="30.75" customHeight="1" x14ac:dyDescent="0.3">
      <c r="A14" s="28" t="s">
        <v>10</v>
      </c>
      <c r="B14" s="38">
        <v>1690000</v>
      </c>
      <c r="C14" s="18"/>
      <c r="D14" s="19">
        <v>8160</v>
      </c>
      <c r="E14" s="19">
        <v>13355.32</v>
      </c>
      <c r="F14" s="19">
        <v>3376.98</v>
      </c>
      <c r="G14" s="19">
        <v>13955.31</v>
      </c>
      <c r="H14" s="22">
        <v>10100</v>
      </c>
      <c r="I14" s="22">
        <v>15290.02</v>
      </c>
      <c r="J14" s="22">
        <v>34150</v>
      </c>
      <c r="K14" s="22">
        <v>38925.54</v>
      </c>
      <c r="L14" s="22">
        <v>38594.839999999997</v>
      </c>
      <c r="M14" s="22">
        <v>21730.720000000001</v>
      </c>
      <c r="N14" s="22">
        <v>16370</v>
      </c>
      <c r="O14" s="22">
        <v>45667.16</v>
      </c>
      <c r="P14" s="40">
        <f t="shared" si="2"/>
        <v>259675.89</v>
      </c>
    </row>
    <row r="15" spans="1:28" ht="30.75" customHeight="1" x14ac:dyDescent="0.3">
      <c r="A15" s="28" t="s">
        <v>11</v>
      </c>
      <c r="B15" s="38">
        <v>775000</v>
      </c>
      <c r="C15" s="18"/>
      <c r="D15" s="19"/>
      <c r="E15" s="19">
        <v>162142.64000000001</v>
      </c>
      <c r="F15" s="19">
        <v>6325</v>
      </c>
      <c r="G15" s="19">
        <v>17050</v>
      </c>
      <c r="H15" s="22">
        <v>2000</v>
      </c>
      <c r="I15" s="22"/>
      <c r="J15" s="22"/>
      <c r="K15" s="22"/>
      <c r="L15" s="22"/>
      <c r="M15" s="20"/>
      <c r="N15" s="22">
        <v>79100</v>
      </c>
      <c r="O15" s="22">
        <v>104042.8</v>
      </c>
      <c r="P15" s="40">
        <f t="shared" si="2"/>
        <v>370660.44</v>
      </c>
    </row>
    <row r="16" spans="1:28" ht="30.75" customHeight="1" x14ac:dyDescent="0.3">
      <c r="A16" s="28" t="s">
        <v>12</v>
      </c>
      <c r="B16" s="38">
        <v>1285000</v>
      </c>
      <c r="C16" s="18"/>
      <c r="D16" s="19">
        <v>43589.88</v>
      </c>
      <c r="E16" s="19">
        <v>47237</v>
      </c>
      <c r="F16" s="19">
        <v>221951.35999999999</v>
      </c>
      <c r="G16" s="19">
        <v>4102</v>
      </c>
      <c r="H16" s="22">
        <v>268784.26</v>
      </c>
      <c r="I16" s="22">
        <v>73793.37</v>
      </c>
      <c r="J16" s="22">
        <v>258681.25</v>
      </c>
      <c r="K16" s="22">
        <v>14419</v>
      </c>
      <c r="L16" s="22">
        <v>104702.74</v>
      </c>
      <c r="M16" s="22">
        <v>58554.720000000001</v>
      </c>
      <c r="N16" s="43">
        <v>46260.72</v>
      </c>
      <c r="O16" s="22">
        <v>167112.69</v>
      </c>
      <c r="P16" s="40">
        <f t="shared" si="2"/>
        <v>1309188.9899999998</v>
      </c>
    </row>
    <row r="17" spans="1:16" ht="30.75" customHeight="1" x14ac:dyDescent="0.3">
      <c r="A17" s="28" t="s">
        <v>13</v>
      </c>
      <c r="B17" s="38">
        <v>5827000</v>
      </c>
      <c r="C17" s="18"/>
      <c r="D17" s="19">
        <v>95327.03</v>
      </c>
      <c r="E17" s="19">
        <v>207776.09</v>
      </c>
      <c r="F17" s="19">
        <v>126659.29</v>
      </c>
      <c r="G17" s="19">
        <v>43439.43</v>
      </c>
      <c r="H17" s="22">
        <v>86712.62</v>
      </c>
      <c r="I17" s="22">
        <v>52444.09</v>
      </c>
      <c r="J17" s="22">
        <v>136885.85</v>
      </c>
      <c r="K17" s="22">
        <v>147843.99</v>
      </c>
      <c r="L17" s="22">
        <v>96971.58</v>
      </c>
      <c r="M17" s="22">
        <v>56388.25</v>
      </c>
      <c r="N17" s="22">
        <v>80411.5</v>
      </c>
      <c r="O17" s="22">
        <v>114113.79</v>
      </c>
      <c r="P17" s="40">
        <f t="shared" si="2"/>
        <v>1244973.51</v>
      </c>
    </row>
    <row r="18" spans="1:16" ht="30.75" customHeight="1" x14ac:dyDescent="0.3">
      <c r="A18" s="28" t="s">
        <v>14</v>
      </c>
      <c r="B18" s="38">
        <v>27368750</v>
      </c>
      <c r="C18" s="18"/>
      <c r="D18" s="19">
        <v>1487020.8</v>
      </c>
      <c r="E18" s="19">
        <v>2383936.09</v>
      </c>
      <c r="F18" s="19">
        <v>1764020.84</v>
      </c>
      <c r="G18" s="19">
        <v>1526806.67</v>
      </c>
      <c r="H18" s="22">
        <v>1508743.89</v>
      </c>
      <c r="I18" s="22">
        <v>1598432.5</v>
      </c>
      <c r="J18" s="22">
        <v>1215563.01</v>
      </c>
      <c r="K18" s="22">
        <v>1450148.83</v>
      </c>
      <c r="L18" s="22">
        <v>1557412.08</v>
      </c>
      <c r="M18" s="22">
        <v>1954213.31</v>
      </c>
      <c r="N18" s="22">
        <v>1548049.69</v>
      </c>
      <c r="O18" s="22">
        <v>2796148.74</v>
      </c>
      <c r="P18" s="40">
        <f t="shared" si="2"/>
        <v>20790496.450000003</v>
      </c>
    </row>
    <row r="19" spans="1:16" ht="30.75" customHeight="1" x14ac:dyDescent="0.3">
      <c r="A19" s="28" t="s">
        <v>37</v>
      </c>
      <c r="B19" s="38">
        <v>200000</v>
      </c>
      <c r="C19" s="18"/>
      <c r="D19" s="19"/>
      <c r="E19" s="19"/>
      <c r="F19" s="19"/>
      <c r="G19" s="21"/>
      <c r="H19" s="22"/>
      <c r="I19" s="22"/>
      <c r="J19" s="20"/>
      <c r="K19" s="20"/>
      <c r="L19" s="20"/>
      <c r="M19" s="22"/>
      <c r="N19" s="20">
        <v>0</v>
      </c>
      <c r="O19" s="41"/>
      <c r="P19" s="40">
        <f t="shared" si="2"/>
        <v>0</v>
      </c>
    </row>
    <row r="20" spans="1:16" ht="30.75" customHeight="1" x14ac:dyDescent="0.3">
      <c r="A20" s="27" t="s">
        <v>15</v>
      </c>
      <c r="B20" s="24">
        <f>SUM(B21:B29)</f>
        <v>12290000</v>
      </c>
      <c r="C20" s="16"/>
      <c r="D20" s="23">
        <f>+D21+D22+D23+D24+D25+D26+D27+D28+D29</f>
        <v>215151.08000000002</v>
      </c>
      <c r="E20" s="23">
        <f>+E21++E22+E23+E25+E26+E27+E28+E29</f>
        <v>409444.69</v>
      </c>
      <c r="F20" s="23">
        <f>+F21+F22+F23+F24+F25+F26+F27+F28+F29</f>
        <v>662100.12</v>
      </c>
      <c r="G20" s="23">
        <f>+G21+G22+G23+G24+G25+G26+G27+G28+G29</f>
        <v>360432.42000000004</v>
      </c>
      <c r="H20" s="23">
        <f>+H21+H22+H23+H24+H25+H26+H27+H28+H29</f>
        <v>567646.09</v>
      </c>
      <c r="I20" s="23">
        <f>+I21+I22+I23+I24+I25+I26+I27+I28+I29</f>
        <v>731827.47000000009</v>
      </c>
      <c r="J20" s="23">
        <f>J21+J23+J25+J26+J27+J29</f>
        <v>278877.70999999996</v>
      </c>
      <c r="K20" s="23">
        <f>K21+K23+K25+K26+K27+K29</f>
        <v>267188.39</v>
      </c>
      <c r="L20" s="23">
        <f>L21+L22+L23+L24+L25+L26+L27+L29</f>
        <v>911622.4800000001</v>
      </c>
      <c r="M20" s="23">
        <f>M21+M22+M23+M24+M25+M26+M27+M29</f>
        <v>784473.58</v>
      </c>
      <c r="N20" s="23">
        <f>+N21+N22+N23+N24+N25+N26+N27+N28+N29</f>
        <v>499909.14</v>
      </c>
      <c r="O20" s="23">
        <f>+O21+O22+O23+O24+O25+O26+O27+O28+O29</f>
        <v>688230.22000000009</v>
      </c>
      <c r="P20" s="37">
        <f>+P21+P22+P24+P23+P25+P26+P27+P28+P29</f>
        <v>6462816.6499999994</v>
      </c>
    </row>
    <row r="21" spans="1:16" ht="30.75" customHeight="1" x14ac:dyDescent="0.3">
      <c r="A21" s="28" t="s">
        <v>16</v>
      </c>
      <c r="B21" s="38">
        <v>1685000</v>
      </c>
      <c r="C21" s="18"/>
      <c r="D21" s="19">
        <v>11609.01</v>
      </c>
      <c r="E21" s="19">
        <v>50301.25</v>
      </c>
      <c r="F21" s="19">
        <v>21865.67</v>
      </c>
      <c r="G21" s="19">
        <v>23078.23</v>
      </c>
      <c r="H21" s="22">
        <v>86146.559999999998</v>
      </c>
      <c r="I21" s="22">
        <v>33469.97</v>
      </c>
      <c r="J21" s="22">
        <v>16710.22</v>
      </c>
      <c r="K21" s="22">
        <v>32194.5</v>
      </c>
      <c r="L21" s="22">
        <v>190262.22</v>
      </c>
      <c r="M21" s="22">
        <v>92309.440000000002</v>
      </c>
      <c r="N21" s="22">
        <v>27261.57</v>
      </c>
      <c r="O21" s="22">
        <v>174189.57</v>
      </c>
      <c r="P21" s="40">
        <f t="shared" si="2"/>
        <v>759398.21000000008</v>
      </c>
    </row>
    <row r="22" spans="1:16" ht="30.75" customHeight="1" x14ac:dyDescent="0.3">
      <c r="A22" s="28" t="s">
        <v>17</v>
      </c>
      <c r="B22" s="38">
        <v>1045000</v>
      </c>
      <c r="C22" s="18"/>
      <c r="D22" s="19">
        <v>3258.48</v>
      </c>
      <c r="E22" s="19">
        <v>1873.22</v>
      </c>
      <c r="F22" s="19">
        <v>10</v>
      </c>
      <c r="G22" s="19"/>
      <c r="H22" s="22"/>
      <c r="I22" s="22">
        <v>71190</v>
      </c>
      <c r="J22" s="20"/>
      <c r="K22" s="22"/>
      <c r="L22" s="22">
        <v>152948.01999999999</v>
      </c>
      <c r="M22" s="20"/>
      <c r="N22" s="20"/>
      <c r="O22" s="44">
        <v>179332.2</v>
      </c>
      <c r="P22" s="40">
        <f>+O22+N23+M22+L22+K22+J22+I22+H22+G22++F22+E22+D22</f>
        <v>488843.89999999991</v>
      </c>
    </row>
    <row r="23" spans="1:16" ht="30.75" customHeight="1" x14ac:dyDescent="0.3">
      <c r="A23" s="28" t="s">
        <v>18</v>
      </c>
      <c r="B23" s="38">
        <v>600000</v>
      </c>
      <c r="C23" s="18"/>
      <c r="D23" s="19">
        <v>200</v>
      </c>
      <c r="E23" s="19">
        <v>41370.050000000003</v>
      </c>
      <c r="F23" s="19">
        <v>74987.67</v>
      </c>
      <c r="G23" s="19">
        <v>215</v>
      </c>
      <c r="H23" s="22">
        <v>2171.19</v>
      </c>
      <c r="I23" s="22">
        <v>51879.19</v>
      </c>
      <c r="J23" s="22">
        <v>5619.19</v>
      </c>
      <c r="K23" s="22">
        <v>10102.5</v>
      </c>
      <c r="L23" s="22">
        <v>523.36</v>
      </c>
      <c r="M23" s="22">
        <v>4499.08</v>
      </c>
      <c r="N23" s="40">
        <v>80231.98</v>
      </c>
      <c r="O23" s="22">
        <v>59359.29</v>
      </c>
      <c r="P23" s="40">
        <f>SUM(D23:O23)</f>
        <v>331158.49999999994</v>
      </c>
    </row>
    <row r="24" spans="1:16" ht="30.75" customHeight="1" x14ac:dyDescent="0.3">
      <c r="A24" s="28" t="s">
        <v>19</v>
      </c>
      <c r="B24" s="25">
        <v>160000</v>
      </c>
      <c r="C24" s="18"/>
      <c r="D24" s="19"/>
      <c r="E24" s="19"/>
      <c r="F24" s="19"/>
      <c r="G24" s="21">
        <v>655.20000000000005</v>
      </c>
      <c r="H24" s="22"/>
      <c r="I24" s="20"/>
      <c r="J24" s="20"/>
      <c r="K24" s="22"/>
      <c r="L24" s="21">
        <v>728</v>
      </c>
      <c r="M24" s="20">
        <v>2801.53</v>
      </c>
      <c r="N24" s="20"/>
      <c r="O24" s="20"/>
      <c r="P24" s="40">
        <f>+O24+N25+M24+L24+K24+J24+I24+H24+G24++F24+E24+D24</f>
        <v>75653.06</v>
      </c>
    </row>
    <row r="25" spans="1:16" ht="30.75" customHeight="1" x14ac:dyDescent="0.3">
      <c r="A25" s="28" t="s">
        <v>20</v>
      </c>
      <c r="B25" s="38">
        <v>735000</v>
      </c>
      <c r="C25" s="18"/>
      <c r="D25" s="19">
        <v>418</v>
      </c>
      <c r="E25" s="19">
        <v>5326.82</v>
      </c>
      <c r="F25" s="19">
        <v>8847.0300000000007</v>
      </c>
      <c r="G25" s="19">
        <v>12662</v>
      </c>
      <c r="H25" s="22">
        <v>49497.03</v>
      </c>
      <c r="I25" s="22">
        <v>13670.86</v>
      </c>
      <c r="J25" s="22">
        <v>3739.33</v>
      </c>
      <c r="K25" s="22">
        <v>11147.41</v>
      </c>
      <c r="L25" s="45">
        <v>184037.67</v>
      </c>
      <c r="M25" s="22">
        <v>19029.37</v>
      </c>
      <c r="N25" s="40">
        <v>71468.33</v>
      </c>
      <c r="O25" s="22">
        <v>10769.56</v>
      </c>
      <c r="P25" s="40">
        <f>+O25+N26+M25+L25+K25+J25+I25+H25+G25++F25+E25+D25</f>
        <v>324826.36000000004</v>
      </c>
    </row>
    <row r="26" spans="1:16" ht="30.75" customHeight="1" x14ac:dyDescent="0.3">
      <c r="A26" s="28" t="s">
        <v>21</v>
      </c>
      <c r="B26" s="38">
        <v>540000</v>
      </c>
      <c r="C26" s="18"/>
      <c r="D26" s="19">
        <v>1557.3</v>
      </c>
      <c r="E26" s="19">
        <v>18157.98</v>
      </c>
      <c r="F26" s="19">
        <v>3617.37</v>
      </c>
      <c r="G26" s="19">
        <v>22655.08</v>
      </c>
      <c r="H26" s="22">
        <v>6041.2</v>
      </c>
      <c r="I26" s="22">
        <v>3479.66</v>
      </c>
      <c r="J26" s="22">
        <v>135782.13</v>
      </c>
      <c r="K26" s="22">
        <v>5053.83</v>
      </c>
      <c r="L26" s="45">
        <v>4896.2299999999996</v>
      </c>
      <c r="M26" s="22">
        <v>7018.33</v>
      </c>
      <c r="N26" s="40">
        <v>5681.28</v>
      </c>
      <c r="O26" s="22">
        <v>7136.76</v>
      </c>
      <c r="P26" s="40">
        <f>SUM(D26:O26)</f>
        <v>221077.15</v>
      </c>
    </row>
    <row r="27" spans="1:16" ht="30.75" customHeight="1" x14ac:dyDescent="0.3">
      <c r="A27" s="28" t="s">
        <v>22</v>
      </c>
      <c r="B27" s="38">
        <v>3100000</v>
      </c>
      <c r="C27" s="18"/>
      <c r="D27" s="19">
        <v>187433.28</v>
      </c>
      <c r="E27" s="19">
        <v>234612.47</v>
      </c>
      <c r="F27" s="19">
        <v>334924.74</v>
      </c>
      <c r="G27" s="19">
        <v>254134.32</v>
      </c>
      <c r="H27" s="22">
        <v>295855.99</v>
      </c>
      <c r="I27" s="22">
        <v>380242.39</v>
      </c>
      <c r="J27" s="22">
        <v>73561.990000000005</v>
      </c>
      <c r="K27" s="22">
        <v>125265.48</v>
      </c>
      <c r="L27" s="45">
        <v>314040.06</v>
      </c>
      <c r="M27" s="22">
        <v>528945.68999999994</v>
      </c>
      <c r="N27" s="22">
        <v>290924.59000000003</v>
      </c>
      <c r="O27" s="22">
        <v>147866.18</v>
      </c>
      <c r="P27" s="40">
        <f t="shared" si="2"/>
        <v>3167807.1799999997</v>
      </c>
    </row>
    <row r="28" spans="1:16" ht="30.75" customHeight="1" x14ac:dyDescent="0.3">
      <c r="A28" s="28" t="s">
        <v>38</v>
      </c>
      <c r="B28" s="38"/>
      <c r="C28" s="18"/>
      <c r="D28" s="19"/>
      <c r="E28" s="19"/>
      <c r="F28" s="19"/>
      <c r="G28" s="19"/>
      <c r="H28" s="22"/>
      <c r="I28" s="20"/>
      <c r="J28" s="20"/>
      <c r="K28" s="20"/>
      <c r="L28" s="45"/>
      <c r="M28" s="20"/>
      <c r="N28" s="20">
        <v>0</v>
      </c>
      <c r="O28" s="20"/>
      <c r="P28" s="40">
        <f t="shared" si="2"/>
        <v>0</v>
      </c>
    </row>
    <row r="29" spans="1:16" ht="30.75" customHeight="1" x14ac:dyDescent="0.3">
      <c r="A29" s="28" t="s">
        <v>23</v>
      </c>
      <c r="B29" s="38">
        <v>4425000</v>
      </c>
      <c r="C29" s="18"/>
      <c r="D29" s="19">
        <v>10675.01</v>
      </c>
      <c r="E29" s="19">
        <v>57802.9</v>
      </c>
      <c r="F29" s="19">
        <v>217847.64</v>
      </c>
      <c r="G29" s="19">
        <v>47032.59</v>
      </c>
      <c r="H29" s="22">
        <v>127934.12</v>
      </c>
      <c r="I29" s="22">
        <v>177895.4</v>
      </c>
      <c r="J29" s="22">
        <v>43464.85</v>
      </c>
      <c r="K29" s="22">
        <v>83424.67</v>
      </c>
      <c r="L29" s="45">
        <v>64186.92</v>
      </c>
      <c r="M29" s="22">
        <v>129870.14</v>
      </c>
      <c r="N29" s="22">
        <v>24341.39</v>
      </c>
      <c r="O29" s="22">
        <v>109576.66</v>
      </c>
      <c r="P29" s="40">
        <f t="shared" si="2"/>
        <v>1094052.2899999998</v>
      </c>
    </row>
    <row r="30" spans="1:16" ht="30.75" customHeight="1" x14ac:dyDescent="0.3">
      <c r="A30" s="27" t="s">
        <v>24</v>
      </c>
      <c r="B30" s="24">
        <f>+B31+B32+B33+B34+B35+B36+B37</f>
        <v>1585000</v>
      </c>
      <c r="C30" s="16"/>
      <c r="D30" s="19">
        <f>+D31+D32+D33+D34+D35+D36+D37</f>
        <v>0</v>
      </c>
      <c r="E30" s="19">
        <f t="shared" ref="E30:O30" si="4">+E31+E32+E33+E34+E35+E36+E37</f>
        <v>0</v>
      </c>
      <c r="F30" s="19">
        <f t="shared" si="4"/>
        <v>0</v>
      </c>
      <c r="G30" s="19">
        <f t="shared" si="4"/>
        <v>0</v>
      </c>
      <c r="H30" s="19">
        <f t="shared" si="4"/>
        <v>0</v>
      </c>
      <c r="I30" s="23">
        <f t="shared" si="4"/>
        <v>45000</v>
      </c>
      <c r="J30" s="19">
        <f t="shared" si="4"/>
        <v>0</v>
      </c>
      <c r="K30" s="19">
        <f t="shared" si="4"/>
        <v>0</v>
      </c>
      <c r="L30" s="45"/>
      <c r="M30" s="19">
        <f t="shared" si="4"/>
        <v>0</v>
      </c>
      <c r="N30" s="23">
        <f t="shared" si="4"/>
        <v>3400.08</v>
      </c>
      <c r="O30" s="19">
        <f t="shared" si="4"/>
        <v>0</v>
      </c>
      <c r="P30" s="23">
        <f>+P31+P32+P33+P34+P35+P36+P37</f>
        <v>48400.08</v>
      </c>
    </row>
    <row r="31" spans="1:16" ht="30.75" customHeight="1" x14ac:dyDescent="0.3">
      <c r="A31" s="28" t="s">
        <v>25</v>
      </c>
      <c r="B31" s="38">
        <v>1585000</v>
      </c>
      <c r="C31" s="18"/>
      <c r="D31" s="19"/>
      <c r="E31" s="19"/>
      <c r="F31" s="19"/>
      <c r="G31" s="19"/>
      <c r="H31" s="22"/>
      <c r="I31" s="22">
        <v>45000</v>
      </c>
      <c r="J31" s="22"/>
      <c r="K31" s="20"/>
      <c r="L31" s="45"/>
      <c r="M31" s="22"/>
      <c r="N31" s="22">
        <v>3400.08</v>
      </c>
      <c r="O31" s="41"/>
      <c r="P31" s="40">
        <f t="shared" si="2"/>
        <v>48400.08</v>
      </c>
    </row>
    <row r="32" spans="1:16" ht="30.75" customHeight="1" x14ac:dyDescent="0.3">
      <c r="A32" s="28" t="s">
        <v>39</v>
      </c>
      <c r="B32" s="18"/>
      <c r="C32" s="18"/>
      <c r="D32" s="19"/>
      <c r="E32" s="19"/>
      <c r="F32" s="19"/>
      <c r="G32" s="19"/>
      <c r="H32" s="22"/>
      <c r="I32" s="20"/>
      <c r="J32" s="20"/>
      <c r="K32" s="20"/>
      <c r="L32" s="45"/>
      <c r="M32" s="20"/>
      <c r="N32" s="20"/>
      <c r="O32" s="20"/>
      <c r="P32" s="40">
        <f t="shared" si="2"/>
        <v>0</v>
      </c>
    </row>
    <row r="33" spans="1:16" ht="30.75" customHeight="1" x14ac:dyDescent="0.3">
      <c r="A33" s="28" t="s">
        <v>40</v>
      </c>
      <c r="B33" s="18"/>
      <c r="C33" s="18"/>
      <c r="D33" s="19"/>
      <c r="E33" s="19"/>
      <c r="F33" s="19"/>
      <c r="G33" s="19"/>
      <c r="H33" s="22"/>
      <c r="I33" s="20"/>
      <c r="J33" s="20"/>
      <c r="K33" s="20"/>
      <c r="L33" s="45"/>
      <c r="M33" s="20"/>
      <c r="N33" s="20"/>
      <c r="O33" s="20"/>
      <c r="P33" s="40">
        <f t="shared" si="2"/>
        <v>0</v>
      </c>
    </row>
    <row r="34" spans="1:16" ht="30.75" customHeight="1" x14ac:dyDescent="0.3">
      <c r="A34" s="28" t="s">
        <v>41</v>
      </c>
      <c r="B34" s="18"/>
      <c r="C34" s="18"/>
      <c r="D34" s="19"/>
      <c r="E34" s="19"/>
      <c r="F34" s="19"/>
      <c r="G34" s="19"/>
      <c r="H34" s="22"/>
      <c r="I34" s="20"/>
      <c r="J34" s="20"/>
      <c r="K34" s="20"/>
      <c r="L34" s="45"/>
      <c r="M34" s="20"/>
      <c r="N34" s="20"/>
      <c r="O34" s="20"/>
      <c r="P34" s="40">
        <f t="shared" si="2"/>
        <v>0</v>
      </c>
    </row>
    <row r="35" spans="1:16" ht="30.75" customHeight="1" x14ac:dyDescent="0.3">
      <c r="A35" s="28" t="s">
        <v>42</v>
      </c>
      <c r="B35" s="18"/>
      <c r="C35" s="18"/>
      <c r="D35" s="19"/>
      <c r="E35" s="19"/>
      <c r="F35" s="19"/>
      <c r="G35" s="19"/>
      <c r="H35" s="22"/>
      <c r="I35" s="20"/>
      <c r="J35" s="20"/>
      <c r="K35" s="20"/>
      <c r="L35" s="45"/>
      <c r="M35" s="20"/>
      <c r="N35" s="20"/>
      <c r="O35" s="20"/>
      <c r="P35" s="40">
        <f t="shared" si="2"/>
        <v>0</v>
      </c>
    </row>
    <row r="36" spans="1:16" ht="30.75" customHeight="1" x14ac:dyDescent="0.3">
      <c r="A36" s="28" t="s">
        <v>26</v>
      </c>
      <c r="B36" s="18"/>
      <c r="C36" s="18"/>
      <c r="D36" s="19"/>
      <c r="E36" s="20"/>
      <c r="F36" s="19"/>
      <c r="G36" s="19"/>
      <c r="H36" s="22"/>
      <c r="I36" s="20"/>
      <c r="J36" s="20"/>
      <c r="K36" s="20"/>
      <c r="L36" s="45"/>
      <c r="M36" s="20"/>
      <c r="N36" s="20"/>
      <c r="O36" s="20"/>
      <c r="P36" s="40">
        <f t="shared" si="2"/>
        <v>0</v>
      </c>
    </row>
    <row r="37" spans="1:16" ht="30.75" customHeight="1" x14ac:dyDescent="0.3">
      <c r="A37" s="28" t="s">
        <v>43</v>
      </c>
      <c r="B37" s="18"/>
      <c r="C37" s="18"/>
      <c r="D37" s="19"/>
      <c r="E37" s="20"/>
      <c r="F37" s="19"/>
      <c r="G37" s="19"/>
      <c r="H37" s="22"/>
      <c r="I37" s="20"/>
      <c r="J37" s="20"/>
      <c r="K37" s="20"/>
      <c r="L37" s="45"/>
      <c r="M37" s="20"/>
      <c r="N37" s="20"/>
      <c r="O37" s="20"/>
      <c r="P37" s="40">
        <f t="shared" si="2"/>
        <v>0</v>
      </c>
    </row>
    <row r="38" spans="1:16" ht="30.75" customHeight="1" x14ac:dyDescent="0.3">
      <c r="A38" s="27" t="s">
        <v>44</v>
      </c>
      <c r="B38" s="16"/>
      <c r="C38" s="16"/>
      <c r="D38" s="19">
        <f>+D39+D40+D41+D42+D43+D44+D45</f>
        <v>0</v>
      </c>
      <c r="E38" s="19">
        <f t="shared" ref="E38:O38" si="5">+E39+E40+E41+E42+E43+E44+E45</f>
        <v>0</v>
      </c>
      <c r="F38" s="19">
        <f t="shared" si="5"/>
        <v>0</v>
      </c>
      <c r="G38" s="19">
        <f t="shared" si="5"/>
        <v>0</v>
      </c>
      <c r="H38" s="19">
        <f t="shared" si="5"/>
        <v>0</v>
      </c>
      <c r="I38" s="19">
        <f t="shared" si="5"/>
        <v>0</v>
      </c>
      <c r="J38" s="19">
        <f t="shared" si="5"/>
        <v>0</v>
      </c>
      <c r="K38" s="19">
        <f t="shared" si="5"/>
        <v>0</v>
      </c>
      <c r="L38" s="45"/>
      <c r="M38" s="19">
        <f t="shared" si="5"/>
        <v>0</v>
      </c>
      <c r="N38" s="19">
        <f t="shared" si="5"/>
        <v>0</v>
      </c>
      <c r="O38" s="19">
        <f t="shared" si="5"/>
        <v>0</v>
      </c>
      <c r="P38" s="23">
        <f>+P39+P40+P41+P42+P43+P44+P45</f>
        <v>0</v>
      </c>
    </row>
    <row r="39" spans="1:16" ht="30.75" customHeight="1" x14ac:dyDescent="0.3">
      <c r="A39" s="28" t="s">
        <v>45</v>
      </c>
      <c r="B39" s="18"/>
      <c r="C39" s="18"/>
      <c r="D39" s="19"/>
      <c r="E39" s="20"/>
      <c r="F39" s="19"/>
      <c r="G39" s="19"/>
      <c r="H39" s="22"/>
      <c r="I39" s="20"/>
      <c r="J39" s="20"/>
      <c r="K39" s="20"/>
      <c r="L39" s="45"/>
      <c r="M39" s="20"/>
      <c r="N39" s="20"/>
      <c r="O39" s="20"/>
      <c r="P39" s="40">
        <f t="shared" si="2"/>
        <v>0</v>
      </c>
    </row>
    <row r="40" spans="1:16" ht="30.75" customHeight="1" x14ac:dyDescent="0.3">
      <c r="A40" s="28" t="s">
        <v>46</v>
      </c>
      <c r="B40" s="18"/>
      <c r="C40" s="18"/>
      <c r="D40" s="19"/>
      <c r="E40" s="20"/>
      <c r="F40" s="19"/>
      <c r="G40" s="21"/>
      <c r="H40" s="22"/>
      <c r="I40" s="20"/>
      <c r="J40" s="20"/>
      <c r="K40" s="20"/>
      <c r="L40" s="45"/>
      <c r="M40" s="20"/>
      <c r="N40" s="20"/>
      <c r="O40" s="20"/>
      <c r="P40" s="40">
        <f t="shared" si="2"/>
        <v>0</v>
      </c>
    </row>
    <row r="41" spans="1:16" ht="30.75" customHeight="1" x14ac:dyDescent="0.3">
      <c r="A41" s="28" t="s">
        <v>47</v>
      </c>
      <c r="B41" s="18"/>
      <c r="C41" s="18"/>
      <c r="D41" s="19"/>
      <c r="E41" s="20"/>
      <c r="F41" s="19"/>
      <c r="G41" s="21"/>
      <c r="H41" s="22"/>
      <c r="I41" s="20"/>
      <c r="J41" s="20"/>
      <c r="K41" s="20"/>
      <c r="L41" s="45"/>
      <c r="M41" s="20"/>
      <c r="N41" s="20"/>
      <c r="O41" s="20"/>
      <c r="P41" s="40">
        <f t="shared" si="2"/>
        <v>0</v>
      </c>
    </row>
    <row r="42" spans="1:16" ht="30.75" customHeight="1" x14ac:dyDescent="0.3">
      <c r="A42" s="28" t="s">
        <v>48</v>
      </c>
      <c r="B42" s="18"/>
      <c r="C42" s="18"/>
      <c r="D42" s="19"/>
      <c r="E42" s="20"/>
      <c r="F42" s="19"/>
      <c r="G42" s="21"/>
      <c r="H42" s="22"/>
      <c r="I42" s="20"/>
      <c r="J42" s="20"/>
      <c r="K42" s="20"/>
      <c r="L42" s="45"/>
      <c r="M42" s="20"/>
      <c r="N42" s="20"/>
      <c r="O42" s="20"/>
      <c r="P42" s="40">
        <f t="shared" si="2"/>
        <v>0</v>
      </c>
    </row>
    <row r="43" spans="1:16" ht="30.75" customHeight="1" x14ac:dyDescent="0.3">
      <c r="A43" s="28" t="s">
        <v>49</v>
      </c>
      <c r="B43" s="18"/>
      <c r="C43" s="18"/>
      <c r="D43" s="19"/>
      <c r="E43" s="20"/>
      <c r="F43" s="19"/>
      <c r="G43" s="21"/>
      <c r="H43" s="20"/>
      <c r="I43" s="20"/>
      <c r="J43" s="20"/>
      <c r="K43" s="20"/>
      <c r="L43" s="45"/>
      <c r="M43" s="20"/>
      <c r="N43" s="20"/>
      <c r="O43" s="20"/>
      <c r="P43" s="40">
        <f t="shared" si="2"/>
        <v>0</v>
      </c>
    </row>
    <row r="44" spans="1:16" ht="30.75" customHeight="1" x14ac:dyDescent="0.3">
      <c r="A44" s="28" t="s">
        <v>50</v>
      </c>
      <c r="B44" s="18"/>
      <c r="C44" s="18"/>
      <c r="D44" s="19"/>
      <c r="E44" s="20"/>
      <c r="F44" s="19"/>
      <c r="G44" s="21"/>
      <c r="H44" s="22"/>
      <c r="I44" s="22"/>
      <c r="J44" s="22"/>
      <c r="K44" s="22"/>
      <c r="L44" s="45"/>
      <c r="M44" s="20"/>
      <c r="N44" s="20"/>
      <c r="O44" s="20"/>
      <c r="P44" s="40">
        <f t="shared" si="2"/>
        <v>0</v>
      </c>
    </row>
    <row r="45" spans="1:16" ht="30.75" customHeight="1" x14ac:dyDescent="0.3">
      <c r="A45" s="28" t="s">
        <v>51</v>
      </c>
      <c r="B45" s="18"/>
      <c r="C45" s="18"/>
      <c r="D45" s="19"/>
      <c r="E45" s="20"/>
      <c r="F45" s="19"/>
      <c r="G45" s="21"/>
      <c r="H45" s="22"/>
      <c r="I45" s="22"/>
      <c r="J45" s="22"/>
      <c r="K45" s="22"/>
      <c r="L45" s="45"/>
      <c r="M45" s="20"/>
      <c r="N45" s="20"/>
      <c r="O45" s="20"/>
      <c r="P45" s="40">
        <f t="shared" si="2"/>
        <v>0</v>
      </c>
    </row>
    <row r="46" spans="1:16" ht="30.75" customHeight="1" x14ac:dyDescent="0.3">
      <c r="A46" s="27" t="s">
        <v>27</v>
      </c>
      <c r="B46" s="24">
        <v>4279153</v>
      </c>
      <c r="C46" s="16"/>
      <c r="D46" s="23">
        <f>+D47+D48+D49+D50+D51+D52+D53+D54+D55</f>
        <v>48397.9</v>
      </c>
      <c r="E46" s="23">
        <f t="shared" ref="E46:N46" si="6">+E47+E48+E49+E50+E51+E52+E53+E54+E55</f>
        <v>0</v>
      </c>
      <c r="F46" s="23">
        <f t="shared" si="6"/>
        <v>24611.4</v>
      </c>
      <c r="G46" s="23">
        <f t="shared" si="6"/>
        <v>280537.84999999998</v>
      </c>
      <c r="H46" s="23">
        <f t="shared" si="6"/>
        <v>6058.25</v>
      </c>
      <c r="I46" s="23">
        <f>+I47+I48+I49+I50+I51+I52+I53+I54+I55</f>
        <v>4525759.4300000006</v>
      </c>
      <c r="J46" s="23">
        <f t="shared" si="6"/>
        <v>105092.55</v>
      </c>
      <c r="K46" s="23">
        <f t="shared" si="6"/>
        <v>1023959.1</v>
      </c>
      <c r="L46" s="23">
        <f t="shared" si="6"/>
        <v>132102.08000000002</v>
      </c>
      <c r="M46" s="23">
        <f t="shared" si="6"/>
        <v>86466.790000000008</v>
      </c>
      <c r="N46" s="23">
        <f t="shared" si="6"/>
        <v>161582.87</v>
      </c>
      <c r="O46" s="23">
        <f>+O47+O48+O49+O50+O51+O52+O53+O54+O55</f>
        <v>741783.83</v>
      </c>
      <c r="P46" s="23">
        <f>+P47+P48+P49+P50+P51+P52+P53+P54+P55</f>
        <v>7136352.0499999998</v>
      </c>
    </row>
    <row r="47" spans="1:16" ht="30.75" customHeight="1" x14ac:dyDescent="0.3">
      <c r="A47" s="28" t="s">
        <v>28</v>
      </c>
      <c r="B47" s="38">
        <v>1184153</v>
      </c>
      <c r="C47" s="18"/>
      <c r="D47" s="19">
        <v>48397.9</v>
      </c>
      <c r="E47" s="22"/>
      <c r="F47" s="19">
        <v>24611.4</v>
      </c>
      <c r="G47" s="25">
        <v>280537.84999999998</v>
      </c>
      <c r="H47" s="22"/>
      <c r="I47" s="22"/>
      <c r="J47" s="22"/>
      <c r="K47" s="22">
        <v>681657.24</v>
      </c>
      <c r="L47" s="45">
        <v>75693.05</v>
      </c>
      <c r="M47" s="22">
        <v>12850.19</v>
      </c>
      <c r="N47" s="20"/>
      <c r="O47" s="40">
        <v>482273.86</v>
      </c>
      <c r="P47" s="40">
        <f t="shared" si="2"/>
        <v>1606021.4899999998</v>
      </c>
    </row>
    <row r="48" spans="1:16" ht="30.75" customHeight="1" x14ac:dyDescent="0.3">
      <c r="A48" s="28" t="s">
        <v>29</v>
      </c>
      <c r="B48" s="38"/>
      <c r="C48" s="18"/>
      <c r="D48" s="19"/>
      <c r="E48" s="20"/>
      <c r="F48" s="19"/>
      <c r="G48" s="22"/>
      <c r="H48" s="22"/>
      <c r="I48" s="22"/>
      <c r="J48" s="22"/>
      <c r="K48" s="22"/>
      <c r="L48" s="45"/>
      <c r="M48" s="20"/>
      <c r="N48" s="20"/>
      <c r="O48" s="20"/>
      <c r="P48" s="40">
        <f t="shared" si="2"/>
        <v>0</v>
      </c>
    </row>
    <row r="49" spans="1:16" ht="30.75" customHeight="1" x14ac:dyDescent="0.3">
      <c r="A49" s="28" t="s">
        <v>30</v>
      </c>
      <c r="B49" s="38">
        <v>50000</v>
      </c>
      <c r="C49" s="18"/>
      <c r="D49" s="19"/>
      <c r="E49" s="20"/>
      <c r="F49" s="19"/>
      <c r="G49" s="21"/>
      <c r="H49" s="22"/>
      <c r="I49" s="22"/>
      <c r="J49" s="22"/>
      <c r="K49" s="22"/>
      <c r="L49" s="45"/>
      <c r="M49" s="20"/>
      <c r="N49" s="20"/>
      <c r="O49" s="20"/>
      <c r="P49" s="40">
        <f t="shared" si="2"/>
        <v>0</v>
      </c>
    </row>
    <row r="50" spans="1:16" ht="30.75" customHeight="1" x14ac:dyDescent="0.3">
      <c r="A50" s="28" t="s">
        <v>31</v>
      </c>
      <c r="B50" s="38">
        <v>2825000</v>
      </c>
      <c r="C50" s="18"/>
      <c r="D50" s="19"/>
      <c r="E50" s="20"/>
      <c r="F50" s="19"/>
      <c r="G50" s="21"/>
      <c r="H50" s="22"/>
      <c r="I50" s="22">
        <v>4444590.32</v>
      </c>
      <c r="J50" s="22"/>
      <c r="K50" s="22">
        <v>260098.88</v>
      </c>
      <c r="L50" s="45"/>
      <c r="M50" s="20"/>
      <c r="N50" s="20"/>
      <c r="O50" s="20"/>
      <c r="P50" s="40">
        <f t="shared" si="2"/>
        <v>4704689.2</v>
      </c>
    </row>
    <row r="51" spans="1:16" ht="30.75" customHeight="1" x14ac:dyDescent="0.3">
      <c r="A51" s="28" t="s">
        <v>32</v>
      </c>
      <c r="B51" s="38">
        <v>220000</v>
      </c>
      <c r="C51" s="18"/>
      <c r="D51" s="19"/>
      <c r="E51" s="22"/>
      <c r="F51" s="19"/>
      <c r="G51" s="21"/>
      <c r="H51" s="22">
        <v>6058.25</v>
      </c>
      <c r="I51" s="22">
        <v>81169.11</v>
      </c>
      <c r="J51" s="22">
        <v>105092.55</v>
      </c>
      <c r="K51" s="22">
        <v>82202.98</v>
      </c>
      <c r="L51" s="45">
        <v>56409.03</v>
      </c>
      <c r="M51" s="22">
        <v>73616.600000000006</v>
      </c>
      <c r="N51" s="40">
        <v>161582.87</v>
      </c>
      <c r="O51" s="40">
        <v>120277.97</v>
      </c>
      <c r="P51" s="40">
        <f t="shared" si="2"/>
        <v>686409.36</v>
      </c>
    </row>
    <row r="52" spans="1:16" ht="30.75" customHeight="1" x14ac:dyDescent="0.3">
      <c r="A52" s="28" t="s">
        <v>52</v>
      </c>
      <c r="B52" s="38"/>
      <c r="C52" s="18"/>
      <c r="D52" s="19"/>
      <c r="E52" s="20"/>
      <c r="F52" s="19"/>
      <c r="G52" s="21"/>
      <c r="H52" s="22"/>
      <c r="I52" s="22"/>
      <c r="J52" s="22"/>
      <c r="K52" s="22"/>
      <c r="L52" s="45"/>
      <c r="M52" s="20"/>
      <c r="N52" s="20"/>
      <c r="O52" s="20"/>
      <c r="P52" s="40">
        <f t="shared" si="2"/>
        <v>0</v>
      </c>
    </row>
    <row r="53" spans="1:16" ht="30.75" customHeight="1" x14ac:dyDescent="0.3">
      <c r="A53" s="28" t="s">
        <v>53</v>
      </c>
      <c r="B53" s="38"/>
      <c r="C53" s="18"/>
      <c r="D53" s="19"/>
      <c r="E53" s="20"/>
      <c r="F53" s="19"/>
      <c r="G53" s="21"/>
      <c r="H53" s="22"/>
      <c r="I53" s="22"/>
      <c r="J53" s="22"/>
      <c r="K53" s="22"/>
      <c r="L53" s="45"/>
      <c r="M53" s="20"/>
      <c r="N53" s="20"/>
      <c r="O53" s="20"/>
      <c r="P53" s="40">
        <f t="shared" si="2"/>
        <v>0</v>
      </c>
    </row>
    <row r="54" spans="1:16" ht="30.75" customHeight="1" x14ac:dyDescent="0.3">
      <c r="A54" s="28" t="s">
        <v>33</v>
      </c>
      <c r="B54" s="38"/>
      <c r="C54" s="18"/>
      <c r="D54" s="19"/>
      <c r="E54" s="22"/>
      <c r="F54" s="22"/>
      <c r="G54" s="21"/>
      <c r="H54" s="22"/>
      <c r="I54" s="22"/>
      <c r="J54" s="22"/>
      <c r="K54" s="22"/>
      <c r="L54" s="45"/>
      <c r="M54" s="20"/>
      <c r="N54" s="20"/>
      <c r="O54" s="40">
        <v>139232</v>
      </c>
      <c r="P54" s="40">
        <f t="shared" si="2"/>
        <v>139232</v>
      </c>
    </row>
    <row r="55" spans="1:16" ht="30.75" customHeight="1" x14ac:dyDescent="0.3">
      <c r="A55" s="28" t="s">
        <v>54</v>
      </c>
      <c r="B55" s="38"/>
      <c r="C55" s="18"/>
      <c r="D55" s="19"/>
      <c r="E55" s="20"/>
      <c r="F55" s="19"/>
      <c r="G55" s="21"/>
      <c r="H55" s="22"/>
      <c r="I55" s="22"/>
      <c r="J55" s="22"/>
      <c r="K55" s="22"/>
      <c r="L55" s="45"/>
      <c r="M55" s="20"/>
      <c r="N55" s="20"/>
      <c r="O55" s="20"/>
      <c r="P55" s="40">
        <f t="shared" si="2"/>
        <v>0</v>
      </c>
    </row>
    <row r="56" spans="1:16" ht="30.75" customHeight="1" x14ac:dyDescent="0.3">
      <c r="A56" s="27" t="s">
        <v>55</v>
      </c>
      <c r="B56" s="24">
        <f>SUM(B57:B58)</f>
        <v>22031940</v>
      </c>
      <c r="C56" s="16"/>
      <c r="D56" s="23">
        <f>+D57+D58+D59+D60</f>
        <v>0</v>
      </c>
      <c r="E56" s="23">
        <f t="shared" ref="E56:O56" si="7">+E57+E58+E59+E60</f>
        <v>0</v>
      </c>
      <c r="F56" s="23">
        <f t="shared" si="7"/>
        <v>0</v>
      </c>
      <c r="G56" s="23">
        <f t="shared" si="7"/>
        <v>0</v>
      </c>
      <c r="H56" s="23">
        <f t="shared" si="7"/>
        <v>0</v>
      </c>
      <c r="I56" s="23">
        <f t="shared" si="7"/>
        <v>0</v>
      </c>
      <c r="J56" s="23">
        <f t="shared" si="7"/>
        <v>0</v>
      </c>
      <c r="K56" s="23">
        <f t="shared" si="7"/>
        <v>0</v>
      </c>
      <c r="L56" s="23">
        <f t="shared" si="7"/>
        <v>430932.21</v>
      </c>
      <c r="M56" s="23">
        <f t="shared" si="7"/>
        <v>0</v>
      </c>
      <c r="N56" s="23">
        <f t="shared" si="7"/>
        <v>2880195.78</v>
      </c>
      <c r="O56" s="23">
        <f t="shared" si="7"/>
        <v>0</v>
      </c>
      <c r="P56" s="23">
        <f>+P57+P58+P59+P60</f>
        <v>3311127.9899999998</v>
      </c>
    </row>
    <row r="57" spans="1:16" ht="30.75" customHeight="1" x14ac:dyDescent="0.3">
      <c r="A57" s="28" t="s">
        <v>56</v>
      </c>
      <c r="B57" s="38"/>
      <c r="C57" s="18"/>
      <c r="D57" s="19"/>
      <c r="E57" s="20"/>
      <c r="F57" s="19"/>
      <c r="G57" s="21"/>
      <c r="H57" s="22"/>
      <c r="I57" s="22"/>
      <c r="J57" s="22"/>
      <c r="K57" s="22"/>
      <c r="L57" s="45">
        <v>430932.21</v>
      </c>
      <c r="M57" s="22"/>
      <c r="N57" s="20">
        <v>2880195.78</v>
      </c>
      <c r="O57" s="20"/>
      <c r="P57" s="40">
        <f t="shared" si="2"/>
        <v>3311127.9899999998</v>
      </c>
    </row>
    <row r="58" spans="1:16" ht="30.75" customHeight="1" x14ac:dyDescent="0.3">
      <c r="A58" s="28" t="s">
        <v>57</v>
      </c>
      <c r="B58" s="38">
        <v>22031940</v>
      </c>
      <c r="C58" s="18"/>
      <c r="D58" s="19"/>
      <c r="E58" s="20"/>
      <c r="F58" s="20"/>
      <c r="G58" s="21"/>
      <c r="H58" s="22"/>
      <c r="I58" s="22"/>
      <c r="J58" s="22"/>
      <c r="K58" s="22"/>
      <c r="L58" s="45"/>
      <c r="M58" s="20"/>
      <c r="N58" s="20"/>
      <c r="O58" s="20"/>
      <c r="P58" s="40">
        <f t="shared" si="2"/>
        <v>0</v>
      </c>
    </row>
    <row r="59" spans="1:16" ht="30.75" customHeight="1" x14ac:dyDescent="0.3">
      <c r="A59" s="28" t="s">
        <v>58</v>
      </c>
      <c r="B59" s="38"/>
      <c r="C59" s="18"/>
      <c r="D59" s="19"/>
      <c r="E59" s="20"/>
      <c r="F59" s="20"/>
      <c r="G59" s="21"/>
      <c r="H59" s="22"/>
      <c r="I59" s="22"/>
      <c r="J59" s="22"/>
      <c r="K59" s="22"/>
      <c r="L59" s="45"/>
      <c r="M59" s="20"/>
      <c r="N59" s="20"/>
      <c r="O59" s="20"/>
      <c r="P59" s="40">
        <f t="shared" si="2"/>
        <v>0</v>
      </c>
    </row>
    <row r="60" spans="1:16" ht="30.75" customHeight="1" x14ac:dyDescent="0.3">
      <c r="A60" s="28" t="s">
        <v>59</v>
      </c>
      <c r="B60" s="38"/>
      <c r="C60" s="18"/>
      <c r="D60" s="19"/>
      <c r="E60" s="20"/>
      <c r="F60" s="20"/>
      <c r="G60" s="21"/>
      <c r="H60" s="22"/>
      <c r="I60" s="22"/>
      <c r="J60" s="22"/>
      <c r="K60" s="22"/>
      <c r="L60" s="45"/>
      <c r="M60" s="20"/>
      <c r="N60" s="20"/>
      <c r="O60" s="20"/>
      <c r="P60" s="40">
        <f t="shared" si="2"/>
        <v>0</v>
      </c>
    </row>
    <row r="61" spans="1:16" ht="30.75" customHeight="1" x14ac:dyDescent="0.3">
      <c r="A61" s="27" t="s">
        <v>60</v>
      </c>
      <c r="B61" s="16"/>
      <c r="C61" s="16"/>
      <c r="D61" s="23">
        <f>+D62+D63</f>
        <v>0</v>
      </c>
      <c r="E61" s="23">
        <f t="shared" ref="E61:O61" si="8">+E62+E63</f>
        <v>0</v>
      </c>
      <c r="F61" s="23">
        <f t="shared" si="8"/>
        <v>0</v>
      </c>
      <c r="G61" s="23">
        <f t="shared" si="8"/>
        <v>0</v>
      </c>
      <c r="H61" s="23">
        <f t="shared" si="8"/>
        <v>0</v>
      </c>
      <c r="I61" s="23">
        <f t="shared" si="8"/>
        <v>0</v>
      </c>
      <c r="J61" s="23">
        <f t="shared" si="8"/>
        <v>0</v>
      </c>
      <c r="K61" s="23">
        <f t="shared" si="8"/>
        <v>0</v>
      </c>
      <c r="L61" s="45"/>
      <c r="M61" s="23">
        <f t="shared" si="8"/>
        <v>0</v>
      </c>
      <c r="N61" s="23">
        <f t="shared" si="8"/>
        <v>0</v>
      </c>
      <c r="O61" s="23">
        <f t="shared" si="8"/>
        <v>0</v>
      </c>
      <c r="P61" s="23">
        <f>+P62+P63+P64+P65+P66+P67</f>
        <v>0</v>
      </c>
    </row>
    <row r="62" spans="1:16" ht="30.75" customHeight="1" x14ac:dyDescent="0.3">
      <c r="A62" s="28" t="s">
        <v>61</v>
      </c>
      <c r="B62" s="18"/>
      <c r="C62" s="18"/>
      <c r="D62" s="19"/>
      <c r="E62" s="20"/>
      <c r="F62" s="20"/>
      <c r="G62" s="21"/>
      <c r="H62" s="20"/>
      <c r="I62" s="20"/>
      <c r="J62" s="20"/>
      <c r="K62" s="20"/>
      <c r="L62" s="45"/>
      <c r="M62" s="20"/>
      <c r="N62" s="20"/>
      <c r="O62" s="20"/>
      <c r="P62" s="40">
        <f t="shared" si="2"/>
        <v>0</v>
      </c>
    </row>
    <row r="63" spans="1:16" ht="30.75" customHeight="1" x14ac:dyDescent="0.3">
      <c r="A63" s="28" t="s">
        <v>62</v>
      </c>
      <c r="B63" s="18"/>
      <c r="C63" s="18"/>
      <c r="D63" s="19"/>
      <c r="E63" s="20"/>
      <c r="F63" s="20"/>
      <c r="G63" s="21"/>
      <c r="H63" s="20"/>
      <c r="I63" s="20"/>
      <c r="J63" s="20"/>
      <c r="K63" s="20"/>
      <c r="L63" s="45"/>
      <c r="M63" s="20"/>
      <c r="N63" s="20"/>
      <c r="O63" s="20"/>
      <c r="P63" s="40">
        <f t="shared" si="2"/>
        <v>0</v>
      </c>
    </row>
    <row r="64" spans="1:16" ht="30.75" customHeight="1" x14ac:dyDescent="0.3">
      <c r="A64" s="27" t="s">
        <v>63</v>
      </c>
      <c r="B64" s="16"/>
      <c r="C64" s="16"/>
      <c r="D64" s="23">
        <f>+D65+D66+D67</f>
        <v>0</v>
      </c>
      <c r="E64" s="23">
        <f t="shared" ref="E64:P64" si="9">+E65+E66+E67</f>
        <v>0</v>
      </c>
      <c r="F64" s="23">
        <f t="shared" si="9"/>
        <v>0</v>
      </c>
      <c r="G64" s="23">
        <f t="shared" si="9"/>
        <v>0</v>
      </c>
      <c r="H64" s="23">
        <f t="shared" si="9"/>
        <v>0</v>
      </c>
      <c r="I64" s="23">
        <f t="shared" si="9"/>
        <v>0</v>
      </c>
      <c r="J64" s="23">
        <f t="shared" si="9"/>
        <v>0</v>
      </c>
      <c r="K64" s="23">
        <f t="shared" si="9"/>
        <v>0</v>
      </c>
      <c r="L64" s="45"/>
      <c r="M64" s="23">
        <f t="shared" si="9"/>
        <v>0</v>
      </c>
      <c r="N64" s="23">
        <f t="shared" si="9"/>
        <v>0</v>
      </c>
      <c r="O64" s="23">
        <f t="shared" si="9"/>
        <v>0</v>
      </c>
      <c r="P64" s="23">
        <f t="shared" si="9"/>
        <v>0</v>
      </c>
    </row>
    <row r="65" spans="1:16" ht="30.75" customHeight="1" x14ac:dyDescent="0.3">
      <c r="A65" s="28" t="s">
        <v>64</v>
      </c>
      <c r="B65" s="18"/>
      <c r="C65" s="18"/>
      <c r="D65" s="19"/>
      <c r="E65" s="20"/>
      <c r="F65" s="20"/>
      <c r="G65" s="21"/>
      <c r="H65" s="20"/>
      <c r="I65" s="20"/>
      <c r="J65" s="20"/>
      <c r="K65" s="20"/>
      <c r="L65" s="45"/>
      <c r="M65" s="20"/>
      <c r="N65" s="20"/>
      <c r="O65" s="20"/>
      <c r="P65" s="40">
        <f t="shared" si="2"/>
        <v>0</v>
      </c>
    </row>
    <row r="66" spans="1:16" ht="30.75" customHeight="1" x14ac:dyDescent="0.3">
      <c r="A66" s="28" t="s">
        <v>65</v>
      </c>
      <c r="B66" s="18"/>
      <c r="C66" s="18"/>
      <c r="D66" s="19"/>
      <c r="E66" s="20"/>
      <c r="F66" s="20"/>
      <c r="G66" s="21"/>
      <c r="H66" s="20"/>
      <c r="I66" s="20"/>
      <c r="J66" s="20"/>
      <c r="K66" s="20"/>
      <c r="L66" s="45"/>
      <c r="M66" s="20"/>
      <c r="N66" s="20"/>
      <c r="O66" s="20"/>
      <c r="P66" s="40">
        <f t="shared" si="2"/>
        <v>0</v>
      </c>
    </row>
    <row r="67" spans="1:16" ht="30.75" customHeight="1" x14ac:dyDescent="0.3">
      <c r="A67" s="28" t="s">
        <v>66</v>
      </c>
      <c r="B67" s="18"/>
      <c r="C67" s="18"/>
      <c r="D67" s="19"/>
      <c r="E67" s="20"/>
      <c r="F67" s="20"/>
      <c r="G67" s="21"/>
      <c r="H67" s="20"/>
      <c r="I67" s="20"/>
      <c r="J67" s="20"/>
      <c r="K67" s="20"/>
      <c r="L67" s="45"/>
      <c r="M67" s="20"/>
      <c r="N67" s="20"/>
      <c r="O67" s="20"/>
      <c r="P67" s="40">
        <f t="shared" si="2"/>
        <v>0</v>
      </c>
    </row>
    <row r="68" spans="1:16" ht="30.75" customHeight="1" x14ac:dyDescent="0.3">
      <c r="A68" s="27" t="s">
        <v>67</v>
      </c>
      <c r="B68" s="16"/>
      <c r="C68" s="16"/>
      <c r="D68" s="24">
        <f>+D69+D72+D75</f>
        <v>0</v>
      </c>
      <c r="E68" s="24">
        <f t="shared" ref="E68:O68" si="10">+E69+E72+E75</f>
        <v>5078005.74</v>
      </c>
      <c r="F68" s="24">
        <f t="shared" si="10"/>
        <v>0</v>
      </c>
      <c r="G68" s="24">
        <f>G70</f>
        <v>7509865.1900000004</v>
      </c>
      <c r="H68" s="24">
        <f>++H69++H72+H75</f>
        <v>2052270.78</v>
      </c>
      <c r="I68" s="24">
        <f>+I69+I72+I75</f>
        <v>3767665.76</v>
      </c>
      <c r="J68" s="24">
        <f>J70</f>
        <v>1857651.26</v>
      </c>
      <c r="K68" s="24">
        <f>K72</f>
        <v>0</v>
      </c>
      <c r="L68" s="24">
        <f>L72</f>
        <v>0</v>
      </c>
      <c r="M68" s="24">
        <f>M70</f>
        <v>504328.16</v>
      </c>
      <c r="N68" s="24">
        <f t="shared" si="10"/>
        <v>0</v>
      </c>
      <c r="O68" s="24">
        <f t="shared" si="10"/>
        <v>0</v>
      </c>
      <c r="P68" s="24">
        <f>+M68+O68+N68+L68+K68+J68+I68+H68+G68+F68+E68+D68</f>
        <v>20769786.890000001</v>
      </c>
    </row>
    <row r="69" spans="1:16" ht="30.75" customHeight="1" x14ac:dyDescent="0.3">
      <c r="A69" s="27" t="s">
        <v>68</v>
      </c>
      <c r="B69" s="16"/>
      <c r="C69" s="16"/>
      <c r="D69" s="24"/>
      <c r="E69" s="20">
        <v>5078005.74</v>
      </c>
      <c r="F69" s="20"/>
      <c r="G69" s="20"/>
      <c r="H69" s="25">
        <f>+H70+H71</f>
        <v>2052270.78</v>
      </c>
      <c r="I69" s="45">
        <f>+I70+I71</f>
        <v>3767665.76</v>
      </c>
      <c r="J69" s="45"/>
      <c r="K69" s="20"/>
      <c r="L69" s="45"/>
      <c r="M69" s="20"/>
      <c r="N69" s="20"/>
      <c r="O69" s="20"/>
      <c r="P69" s="40">
        <f t="shared" ref="P69:P106" si="11">+O69+N69+M69+L69+K69+J69+I69+H69+G69++F69+E69+D69</f>
        <v>10897942.280000001</v>
      </c>
    </row>
    <row r="70" spans="1:16" ht="30.75" customHeight="1" x14ac:dyDescent="0.3">
      <c r="A70" s="28" t="s">
        <v>69</v>
      </c>
      <c r="B70" s="18"/>
      <c r="C70" s="18"/>
      <c r="D70" s="38"/>
      <c r="E70" s="25">
        <v>5078005.74</v>
      </c>
      <c r="F70" s="20"/>
      <c r="G70" s="25">
        <v>7509865.1900000004</v>
      </c>
      <c r="H70" s="25">
        <v>2052270.78</v>
      </c>
      <c r="I70" s="45">
        <v>3767665.76</v>
      </c>
      <c r="J70" s="45">
        <v>1857651.26</v>
      </c>
      <c r="K70" s="20"/>
      <c r="L70" s="45"/>
      <c r="M70" s="20">
        <v>504328.16</v>
      </c>
      <c r="N70" s="20"/>
      <c r="O70" s="20"/>
      <c r="P70" s="40">
        <f t="shared" si="11"/>
        <v>20769786.890000001</v>
      </c>
    </row>
    <row r="71" spans="1:16" ht="30.75" customHeight="1" x14ac:dyDescent="0.3">
      <c r="A71" s="28" t="s">
        <v>70</v>
      </c>
      <c r="B71" s="18"/>
      <c r="C71" s="18"/>
      <c r="D71" s="38"/>
      <c r="E71" s="20"/>
      <c r="F71" s="20"/>
      <c r="G71" s="20"/>
      <c r="H71" s="20"/>
      <c r="I71" s="20"/>
      <c r="J71" s="41"/>
      <c r="K71" s="20"/>
      <c r="L71" s="45"/>
      <c r="M71" s="20"/>
      <c r="N71" s="20"/>
      <c r="O71" s="20"/>
      <c r="P71" s="40">
        <f t="shared" si="11"/>
        <v>0</v>
      </c>
    </row>
    <row r="72" spans="1:16" ht="30.75" customHeight="1" x14ac:dyDescent="0.3">
      <c r="A72" s="27" t="s">
        <v>71</v>
      </c>
      <c r="B72" s="16"/>
      <c r="C72" s="16"/>
      <c r="D72" s="24"/>
      <c r="E72" s="24">
        <f t="shared" ref="E72:O72" si="12">+E73+E74</f>
        <v>0</v>
      </c>
      <c r="F72" s="24"/>
      <c r="G72" s="24">
        <f>+G73+G74</f>
        <v>0</v>
      </c>
      <c r="H72" s="24">
        <f t="shared" si="12"/>
        <v>0</v>
      </c>
      <c r="I72" s="24">
        <f t="shared" si="12"/>
        <v>0</v>
      </c>
      <c r="J72" s="24">
        <f t="shared" si="12"/>
        <v>0</v>
      </c>
      <c r="K72" s="24"/>
      <c r="L72" s="24"/>
      <c r="M72" s="24">
        <f t="shared" si="12"/>
        <v>0</v>
      </c>
      <c r="N72" s="24">
        <f t="shared" si="12"/>
        <v>0</v>
      </c>
      <c r="O72" s="24">
        <f t="shared" si="12"/>
        <v>0</v>
      </c>
      <c r="P72" s="24"/>
    </row>
    <row r="73" spans="1:16" ht="30.75" customHeight="1" x14ac:dyDescent="0.3">
      <c r="A73" s="28" t="s">
        <v>72</v>
      </c>
      <c r="B73" s="18"/>
      <c r="C73" s="18"/>
      <c r="D73" s="38"/>
      <c r="E73" s="20"/>
      <c r="F73" s="38"/>
      <c r="G73" s="38"/>
      <c r="H73" s="20"/>
      <c r="I73" s="20"/>
      <c r="J73" s="20"/>
      <c r="K73" s="20"/>
      <c r="L73" s="45"/>
      <c r="M73" s="20"/>
      <c r="N73" s="20"/>
      <c r="O73" s="20"/>
      <c r="P73" s="40">
        <f t="shared" si="11"/>
        <v>0</v>
      </c>
    </row>
    <row r="74" spans="1:16" ht="30.75" customHeight="1" x14ac:dyDescent="0.3">
      <c r="A74" s="28" t="s">
        <v>73</v>
      </c>
      <c r="B74" s="18"/>
      <c r="C74" s="18"/>
      <c r="D74" s="38"/>
      <c r="E74" s="20"/>
      <c r="F74" s="20"/>
      <c r="G74" s="20"/>
      <c r="H74" s="20"/>
      <c r="I74" s="20"/>
      <c r="J74" s="20"/>
      <c r="K74" s="20"/>
      <c r="L74" s="45"/>
      <c r="M74" s="20"/>
      <c r="N74" s="20"/>
      <c r="O74" s="20"/>
      <c r="P74" s="40">
        <f t="shared" si="11"/>
        <v>0</v>
      </c>
    </row>
    <row r="75" spans="1:16" ht="30.75" customHeight="1" x14ac:dyDescent="0.3">
      <c r="A75" s="27" t="s">
        <v>74</v>
      </c>
      <c r="B75" s="16"/>
      <c r="C75" s="16"/>
      <c r="D75" s="24">
        <f>+D76</f>
        <v>0</v>
      </c>
      <c r="E75" s="24">
        <f t="shared" ref="E75:P75" si="13">+E76</f>
        <v>0</v>
      </c>
      <c r="F75" s="24">
        <f t="shared" si="13"/>
        <v>0</v>
      </c>
      <c r="G75" s="24">
        <f t="shared" si="13"/>
        <v>0</v>
      </c>
      <c r="H75" s="24">
        <f t="shared" si="13"/>
        <v>0</v>
      </c>
      <c r="I75" s="24">
        <f t="shared" si="13"/>
        <v>0</v>
      </c>
      <c r="J75" s="24">
        <f t="shared" si="13"/>
        <v>0</v>
      </c>
      <c r="K75" s="24">
        <f t="shared" si="13"/>
        <v>0</v>
      </c>
      <c r="L75" s="45"/>
      <c r="M75" s="24">
        <f t="shared" si="13"/>
        <v>0</v>
      </c>
      <c r="N75" s="24">
        <f t="shared" si="13"/>
        <v>0</v>
      </c>
      <c r="O75" s="24">
        <f t="shared" si="13"/>
        <v>0</v>
      </c>
      <c r="P75" s="40">
        <f t="shared" si="11"/>
        <v>0</v>
      </c>
    </row>
    <row r="76" spans="1:16" ht="30.75" customHeight="1" x14ac:dyDescent="0.3">
      <c r="A76" s="28" t="s">
        <v>75</v>
      </c>
      <c r="B76" s="18"/>
      <c r="C76" s="18"/>
      <c r="D76" s="38"/>
      <c r="E76" s="20"/>
      <c r="F76" s="20"/>
      <c r="G76" s="20"/>
      <c r="H76" s="20"/>
      <c r="I76" s="20"/>
      <c r="J76" s="20"/>
      <c r="K76" s="20"/>
      <c r="L76" s="45"/>
      <c r="M76" s="20"/>
      <c r="N76" s="20"/>
      <c r="O76" s="20"/>
      <c r="P76" s="40">
        <f t="shared" si="11"/>
        <v>0</v>
      </c>
    </row>
    <row r="77" spans="1:16" ht="30.75" customHeight="1" x14ac:dyDescent="0.3">
      <c r="A77" s="46" t="s">
        <v>92</v>
      </c>
      <c r="B77" s="47">
        <f>+B56+B46+B30+B20+B10+B4</f>
        <v>168721435</v>
      </c>
      <c r="C77" s="48"/>
      <c r="D77" s="47">
        <f>+D68+D64+D61+D55+D46++D38+D30+D20++D10+D4</f>
        <v>10474564.300000001</v>
      </c>
      <c r="E77" s="47">
        <f>+E68+E64+E61+E56+E46+E38+E30+E20+E10+E4</f>
        <v>14975711.040000001</v>
      </c>
      <c r="F77" s="47">
        <f t="shared" ref="F77:N77" si="14">+F68+F64+F61+F56+F46+F38+F30+F20+F10+F4</f>
        <v>8450750.2800000012</v>
      </c>
      <c r="G77" s="47">
        <f t="shared" si="14"/>
        <v>16875013.969999999</v>
      </c>
      <c r="H77" s="47">
        <f t="shared" si="14"/>
        <v>10026664.039999999</v>
      </c>
      <c r="I77" s="47">
        <f>+I68+I64+I61+I56+I46+I38+I30+I20+I10+I4</f>
        <v>16631091.699999999</v>
      </c>
      <c r="J77" s="47">
        <f>+J68+J64+J61+J56+J46+J38+J30+J20+J10+J4</f>
        <v>9595072.629999999</v>
      </c>
      <c r="K77" s="47">
        <f t="shared" si="14"/>
        <v>11267189.289999999</v>
      </c>
      <c r="L77" s="47">
        <f t="shared" si="14"/>
        <v>9330376.4199999999</v>
      </c>
      <c r="M77" s="47">
        <f>M46+M20+M10+M4+M68</f>
        <v>9166305.1999999993</v>
      </c>
      <c r="N77" s="47">
        <f t="shared" si="14"/>
        <v>15196004.140000001</v>
      </c>
      <c r="O77" s="47">
        <f>+O4+O10+O20+O38+O46+O56+O61+O64+O68+O72+O75</f>
        <v>18310970.229999997</v>
      </c>
      <c r="P77" s="47">
        <f>+P68+P61+P56+P46+P38+P30+P20+P10+P4</f>
        <v>150385626.5</v>
      </c>
    </row>
    <row r="78" spans="1:16" ht="17.25" thickBot="1" x14ac:dyDescent="0.35">
      <c r="A78" s="2"/>
      <c r="B78" s="12"/>
      <c r="P78" s="8">
        <f t="shared" si="11"/>
        <v>0</v>
      </c>
    </row>
    <row r="79" spans="1:16" ht="30" customHeight="1" thickBot="1" x14ac:dyDescent="0.35">
      <c r="A79" s="30" t="s">
        <v>95</v>
      </c>
      <c r="B79" s="31"/>
      <c r="P79" s="8"/>
    </row>
    <row r="80" spans="1:16" ht="45" customHeight="1" thickBot="1" x14ac:dyDescent="0.35">
      <c r="A80" s="32" t="s">
        <v>96</v>
      </c>
      <c r="B80" s="33"/>
      <c r="P80" s="8"/>
    </row>
    <row r="81" spans="1:16" ht="64.5" customHeight="1" thickBot="1" x14ac:dyDescent="0.35">
      <c r="A81" s="34" t="s">
        <v>97</v>
      </c>
      <c r="B81" s="35"/>
      <c r="P81" s="8"/>
    </row>
    <row r="82" spans="1:16" x14ac:dyDescent="0.3">
      <c r="P82" s="8"/>
    </row>
    <row r="83" spans="1:16" x14ac:dyDescent="0.3">
      <c r="P83" s="8">
        <f t="shared" si="11"/>
        <v>0</v>
      </c>
    </row>
    <row r="84" spans="1:16" x14ac:dyDescent="0.3">
      <c r="A84" s="9" t="s">
        <v>88</v>
      </c>
      <c r="B84" s="14"/>
      <c r="C84" s="10"/>
      <c r="P84" s="8">
        <f t="shared" si="11"/>
        <v>0</v>
      </c>
    </row>
    <row r="85" spans="1:16" x14ac:dyDescent="0.3">
      <c r="A85" s="11" t="s">
        <v>89</v>
      </c>
      <c r="B85" s="15"/>
      <c r="C85" s="11"/>
      <c r="P85" s="8">
        <f t="shared" si="11"/>
        <v>0</v>
      </c>
    </row>
    <row r="86" spans="1:16" x14ac:dyDescent="0.3">
      <c r="A86" s="4" t="s">
        <v>93</v>
      </c>
      <c r="P86" s="8">
        <f t="shared" si="11"/>
        <v>0</v>
      </c>
    </row>
    <row r="87" spans="1:16" x14ac:dyDescent="0.3">
      <c r="P87" s="8">
        <f t="shared" si="11"/>
        <v>0</v>
      </c>
    </row>
    <row r="88" spans="1:16" x14ac:dyDescent="0.3">
      <c r="P88" s="8">
        <f t="shared" si="11"/>
        <v>0</v>
      </c>
    </row>
    <row r="89" spans="1:16" x14ac:dyDescent="0.3">
      <c r="P89" s="8">
        <f t="shared" si="11"/>
        <v>0</v>
      </c>
    </row>
    <row r="90" spans="1:16" x14ac:dyDescent="0.3">
      <c r="P90" s="8">
        <f t="shared" si="11"/>
        <v>0</v>
      </c>
    </row>
    <row r="91" spans="1:16" x14ac:dyDescent="0.3">
      <c r="P91" s="8">
        <f t="shared" si="11"/>
        <v>0</v>
      </c>
    </row>
    <row r="92" spans="1:16" x14ac:dyDescent="0.3">
      <c r="P92" s="8">
        <f t="shared" si="11"/>
        <v>0</v>
      </c>
    </row>
    <row r="93" spans="1:16" x14ac:dyDescent="0.3">
      <c r="P93" s="8">
        <f t="shared" si="11"/>
        <v>0</v>
      </c>
    </row>
    <row r="94" spans="1:16" x14ac:dyDescent="0.3">
      <c r="P94" s="8">
        <f t="shared" si="11"/>
        <v>0</v>
      </c>
    </row>
    <row r="95" spans="1:16" x14ac:dyDescent="0.3">
      <c r="P95" s="8">
        <f t="shared" si="11"/>
        <v>0</v>
      </c>
    </row>
    <row r="96" spans="1:16" x14ac:dyDescent="0.3">
      <c r="P96" s="8">
        <f t="shared" si="11"/>
        <v>0</v>
      </c>
    </row>
    <row r="97" spans="16:16" x14ac:dyDescent="0.3">
      <c r="P97" s="8">
        <f t="shared" si="11"/>
        <v>0</v>
      </c>
    </row>
    <row r="98" spans="16:16" x14ac:dyDescent="0.3">
      <c r="P98" s="8">
        <f t="shared" si="11"/>
        <v>0</v>
      </c>
    </row>
    <row r="99" spans="16:16" x14ac:dyDescent="0.3">
      <c r="P99" s="8">
        <f t="shared" si="11"/>
        <v>0</v>
      </c>
    </row>
    <row r="100" spans="16:16" x14ac:dyDescent="0.3">
      <c r="P100" s="8">
        <f t="shared" si="11"/>
        <v>0</v>
      </c>
    </row>
    <row r="101" spans="16:16" x14ac:dyDescent="0.3">
      <c r="P101" s="8">
        <f t="shared" si="11"/>
        <v>0</v>
      </c>
    </row>
    <row r="102" spans="16:16" x14ac:dyDescent="0.3">
      <c r="P102" s="8">
        <f t="shared" si="11"/>
        <v>0</v>
      </c>
    </row>
    <row r="103" spans="16:16" x14ac:dyDescent="0.3">
      <c r="P103" s="8">
        <f t="shared" si="11"/>
        <v>0</v>
      </c>
    </row>
    <row r="104" spans="16:16" x14ac:dyDescent="0.3">
      <c r="P104" s="8">
        <f t="shared" si="11"/>
        <v>0</v>
      </c>
    </row>
    <row r="105" spans="16:16" x14ac:dyDescent="0.3">
      <c r="P105" s="8">
        <f t="shared" si="11"/>
        <v>0</v>
      </c>
    </row>
    <row r="106" spans="16:16" x14ac:dyDescent="0.3">
      <c r="P106" s="8">
        <f t="shared" si="11"/>
        <v>0</v>
      </c>
    </row>
  </sheetData>
  <mergeCells count="4">
    <mergeCell ref="D1:P1"/>
    <mergeCell ref="A79:B79"/>
    <mergeCell ref="A80:B80"/>
    <mergeCell ref="A81:B81"/>
  </mergeCells>
  <pageMargins left="0.23622047244094491" right="0.23622047244094491" top="0.9055118110236221" bottom="0.2746212121212121" header="0.31496062992125984" footer="0.31496062992125984"/>
  <pageSetup paperSize="5" scale="45" orientation="landscape" r:id="rId1"/>
  <headerFooter>
    <oddHeader>&amp;L&amp;G&amp;C&amp;"Futura PT Book,Bold"&amp;K002060Ministerio de Turismo
CORPORACIÓN DE FOMENTO DE LA INDUSTRIA HOTELERA Y DESARROLLO DEL TURISMO
Año 2021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mricardo</cp:lastModifiedBy>
  <cp:lastPrinted>2022-03-14T15:23:56Z</cp:lastPrinted>
  <dcterms:created xsi:type="dcterms:W3CDTF">2018-04-17T18:57:16Z</dcterms:created>
  <dcterms:modified xsi:type="dcterms:W3CDTF">2022-03-14T15:23:57Z</dcterms:modified>
</cp:coreProperties>
</file>