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Plantilla Presupuesto" sheetId="2" r:id="rId1"/>
    <sheet name="Plantilla Ejecución  (2)" sheetId="5" r:id="rId2"/>
  </sheets>
  <definedNames>
    <definedName name="_xlnm.Print_Area" localSheetId="0">'Plantilla Presupuesto'!$A$1:$C$95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3" i="5"/>
  <c r="P32" l="1"/>
  <c r="P29"/>
  <c r="B51" i="2" l="1"/>
  <c r="G74" i="5"/>
  <c r="K26"/>
  <c r="B36"/>
  <c r="B62" l="1"/>
  <c r="B26"/>
  <c r="B16"/>
  <c r="B10"/>
  <c r="J26"/>
  <c r="J74"/>
  <c r="I52"/>
  <c r="I26"/>
  <c r="I16"/>
  <c r="I10"/>
  <c r="I75"/>
  <c r="H26"/>
  <c r="H75"/>
  <c r="G26"/>
  <c r="F26"/>
  <c r="E26"/>
  <c r="D26"/>
  <c r="B83" l="1"/>
  <c r="P75"/>
  <c r="E81"/>
  <c r="F81"/>
  <c r="G81"/>
  <c r="H81"/>
  <c r="I81"/>
  <c r="J81"/>
  <c r="K81"/>
  <c r="O81"/>
  <c r="D81"/>
  <c r="E78"/>
  <c r="E74" s="1"/>
  <c r="F78"/>
  <c r="G78"/>
  <c r="H78"/>
  <c r="I78"/>
  <c r="J78"/>
  <c r="K78"/>
  <c r="K74" s="1"/>
  <c r="O78"/>
  <c r="D78"/>
  <c r="E70"/>
  <c r="F70"/>
  <c r="G70"/>
  <c r="H70"/>
  <c r="I70"/>
  <c r="J70"/>
  <c r="K70"/>
  <c r="O70"/>
  <c r="D70"/>
  <c r="E67"/>
  <c r="F67"/>
  <c r="G67"/>
  <c r="H67"/>
  <c r="I67"/>
  <c r="J67"/>
  <c r="K67"/>
  <c r="O67"/>
  <c r="D67"/>
  <c r="E62"/>
  <c r="F62"/>
  <c r="G62"/>
  <c r="H62"/>
  <c r="I62"/>
  <c r="J62"/>
  <c r="K62"/>
  <c r="O62"/>
  <c r="D62"/>
  <c r="E52"/>
  <c r="F52"/>
  <c r="G52"/>
  <c r="H52"/>
  <c r="J52"/>
  <c r="K52"/>
  <c r="O52"/>
  <c r="D52"/>
  <c r="E44"/>
  <c r="F44"/>
  <c r="G44"/>
  <c r="H44"/>
  <c r="I44"/>
  <c r="J44"/>
  <c r="K44"/>
  <c r="O44"/>
  <c r="D44"/>
  <c r="E36"/>
  <c r="F36"/>
  <c r="G36"/>
  <c r="H36"/>
  <c r="I36"/>
  <c r="J36"/>
  <c r="K36"/>
  <c r="O36"/>
  <c r="D36"/>
  <c r="P37"/>
  <c r="O26"/>
  <c r="E16"/>
  <c r="F16"/>
  <c r="G16"/>
  <c r="H16"/>
  <c r="J16"/>
  <c r="K16"/>
  <c r="O16"/>
  <c r="J10"/>
  <c r="K10"/>
  <c r="O10"/>
  <c r="E10"/>
  <c r="F10"/>
  <c r="G10"/>
  <c r="H10"/>
  <c r="P11"/>
  <c r="P12"/>
  <c r="P13"/>
  <c r="P14"/>
  <c r="P15"/>
  <c r="P17"/>
  <c r="P18"/>
  <c r="P19"/>
  <c r="P20"/>
  <c r="P21"/>
  <c r="P22"/>
  <c r="P23"/>
  <c r="P24"/>
  <c r="P25"/>
  <c r="P27"/>
  <c r="P28"/>
  <c r="P30"/>
  <c r="P31"/>
  <c r="P33"/>
  <c r="P34"/>
  <c r="P35"/>
  <c r="P38"/>
  <c r="P39"/>
  <c r="P40"/>
  <c r="P41"/>
  <c r="P42"/>
  <c r="P43"/>
  <c r="P45"/>
  <c r="P46"/>
  <c r="P47"/>
  <c r="P48"/>
  <c r="P49"/>
  <c r="P50"/>
  <c r="P51"/>
  <c r="P53"/>
  <c r="P54"/>
  <c r="P55"/>
  <c r="P56"/>
  <c r="P57"/>
  <c r="P58"/>
  <c r="P59"/>
  <c r="P60"/>
  <c r="P61"/>
  <c r="P63"/>
  <c r="P64"/>
  <c r="P65"/>
  <c r="P66"/>
  <c r="P68"/>
  <c r="P69"/>
  <c r="P71"/>
  <c r="P72"/>
  <c r="P73"/>
  <c r="P76"/>
  <c r="P77"/>
  <c r="P79"/>
  <c r="P80"/>
  <c r="P82"/>
  <c r="P81" s="1"/>
  <c r="P84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D16"/>
  <c r="D10"/>
  <c r="P26" l="1"/>
  <c r="P67"/>
  <c r="P62"/>
  <c r="P44"/>
  <c r="P16"/>
  <c r="P52"/>
  <c r="P10"/>
  <c r="P36"/>
  <c r="P74"/>
  <c r="O74"/>
  <c r="H74"/>
  <c r="H83" s="1"/>
  <c r="F74"/>
  <c r="F83" s="1"/>
  <c r="D74"/>
  <c r="D83" s="1"/>
  <c r="G83"/>
  <c r="E83"/>
  <c r="O83"/>
  <c r="P70"/>
  <c r="J83"/>
  <c r="I74"/>
  <c r="I83" s="1"/>
  <c r="K83"/>
  <c r="B9" i="2" l="1"/>
  <c r="B15"/>
  <c r="B25"/>
  <c r="B35" l="1"/>
  <c r="B61"/>
  <c r="B73" s="1"/>
  <c r="B86" s="1"/>
</calcChain>
</file>

<file path=xl/sharedStrings.xml><?xml version="1.0" encoding="utf-8"?>
<sst xmlns="http://schemas.openxmlformats.org/spreadsheetml/2006/main" count="194" uniqueCount="115">
  <si>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</si>
  <si>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</si>
  <si>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</si>
  <si>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</si>
  <si>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</si>
  <si>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</si>
  <si>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</si>
  <si>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</si>
  <si>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</si>
  <si>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</si>
  <si>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</si>
  <si>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</si>
  <si>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</si>
  <si>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</si>
  <si>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</si>
  <si>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</si>
  <si>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</si>
  <si>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</si>
  <si>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</si>
  <si>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</si>
  <si>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</si>
  <si>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</si>
  <si>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</si>
  <si>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</si>
  <si>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</si>
  <si>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</si>
  <si>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</si>
  <si>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</si>
  <si>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</si>
  <si>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</si>
  <si>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</si>
  <si>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</si>
  <si>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</si>
  <si>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</si>
  <si>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</si>
  <si>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</si>
  <si>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</si>
  <si>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</si>
  <si>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</si>
  <si>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</si>
  <si>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</si>
  <si>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</si>
  <si>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</si>
  <si>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</si>
  <si>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</si>
  <si>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</si>
  <si>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</si>
  <si>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</si>
  <si>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</si>
  <si>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</si>
  <si>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</si>
  <si>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</si>
  <si>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</si>
  <si>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</si>
  <si>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</si>
  <si>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</si>
  <si>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</si>
  <si>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</si>
  <si>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</si>
  <si>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</si>
  <si>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</si>
  <si>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</si>
  <si>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</si>
  <si>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</si>
  <si>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</si>
  <si>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</si>
  <si>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</si>
  <si>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</si>
  <si>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</si>
  <si>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</si>
  <si>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</si>
  <si>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</si>
  <si>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</si>
  <si>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</si>
  <si>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</si>
  <si>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</si>
  <si>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</si>
  <si>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</si>
  <si>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</si>
  <si>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</si>
  <si>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</si>
  <si>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</si>
  <si>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</si>
  <si>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</si>
  <si>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</si>
  <si>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</si>
  <si>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</si>
  <si>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</si>
  <si>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</si>
  <si>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</si>
  <si>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</si>
  <si>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</si>
  <si>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</si>
  <si>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Presupuesto de Gastos y Aplicaciones Financieras </t>
  </si>
  <si>
    <t>CORPORACION DE FOMENTO DE LA INDUSTRIA HOTELERA Y DESARROLLO DEL TURISMO</t>
  </si>
  <si>
    <t>Fuente: Departamento de Planificacion y Desarrollo y Presupuesto</t>
  </si>
  <si>
    <t>Elaborado por:</t>
  </si>
  <si>
    <t>Aprobado por:</t>
  </si>
  <si>
    <t>Gerente General</t>
  </si>
  <si>
    <t xml:space="preserve">Elaborado por </t>
  </si>
  <si>
    <t xml:space="preserve">Ejecución de Gastos y Aplicaciones Financieras </t>
  </si>
  <si>
    <t>Juan Nicolas M. Mendez Feliz</t>
  </si>
  <si>
    <t>JUAN N. MENDEZ FELIZ</t>
  </si>
  <si>
    <t>ARSENIO BORGES</t>
  </si>
  <si>
    <t>Año 2021</t>
  </si>
  <si>
    <t>Ministerio de Turismo</t>
  </si>
  <si>
    <t>Gasto devengado</t>
  </si>
  <si>
    <t>DETALLE</t>
  </si>
  <si>
    <t>Total</t>
  </si>
  <si>
    <t>Total general</t>
  </si>
  <si>
    <t>Enc.Presupuesto</t>
  </si>
  <si>
    <t>Año 2022</t>
  </si>
  <si>
    <r>
      <rPr>
        <b/>
        <sz val="10"/>
        <color theme="1"/>
        <rFont val="Calibri Light"/>
        <family val="2"/>
        <scheme val="major"/>
      </rPr>
      <t>Presupuesto aprobado:</t>
    </r>
    <r>
      <rPr>
        <sz val="10"/>
        <color theme="1"/>
        <rFont val="Calibri Light"/>
        <family val="2"/>
        <scheme val="major"/>
      </rPr>
      <t xml:space="preserve"> Se refiere al presupuesto aprobado en la Ley de Presupuesto General del Estado.</t>
    </r>
  </si>
  <si>
    <r>
      <rPr>
        <b/>
        <sz val="10"/>
        <color theme="1"/>
        <rFont val="Calibri Light"/>
        <family val="2"/>
        <scheme val="major"/>
      </rPr>
      <t>Presupuesto modificado</t>
    </r>
    <r>
      <rPr>
        <sz val="10"/>
        <color theme="1"/>
        <rFont val="Calibri Light"/>
        <family val="2"/>
        <scheme val="major"/>
      </rPr>
      <t xml:space="preserve">:  Se refiere al presupuesto aprobado en caso de que el Congreso Nacional apruebe un presupuesto complementario. </t>
    </r>
  </si>
  <si>
    <r>
      <rPr>
        <b/>
        <sz val="10"/>
        <color theme="1"/>
        <rFont val="Calibri Light"/>
        <family val="2"/>
        <scheme val="major"/>
      </rPr>
      <t>Total devengado:</t>
    </r>
    <r>
      <rPr>
        <sz val="10"/>
        <color theme="1"/>
        <rFont val="Calibri Light"/>
        <family val="2"/>
        <scheme val="maj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</si>
</sst>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0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sz val="10"/>
      <name val="Futura PT Book"/>
      <family val="2"/>
    </font>
    <font>
      <u val="singleAccounting"/>
      <sz val="10"/>
      <color theme="1"/>
      <name val="Calibri Light"/>
      <family val="2"/>
      <scheme val="major"/>
    </font>
    <font>
      <b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2860BC"/>
        <bgColor theme="4" tint="0.79998168889431442"/>
      </patternFill>
    </fill>
    <fill>
      <patternFill patternType="solid">
        <fgColor rgb="FF2860BC"/>
        <bgColor indexed="64"/>
      </patternFill>
    </fill>
    <fill>
      <patternFill patternType="solid">
        <fgColor rgb="FF2148C3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4" tint="0.3999755851924192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1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4" fillId="0" borderId="0" xfId="0" applyFont="1"/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0" fontId="4" fillId="0" borderId="0" xfId="0" applyFont="1" applyAlignment="1">
      <alignment horizontal="left" vertical="center" wrapText="1" indent="2"/>
    </xf>
    <xf numFmtId="165" fontId="4" fillId="0" borderId="0" xfId="0" applyNumberFormat="1" applyFont="1" applyAlignment="1">
      <alignment vertical="center" wrapText="1"/>
    </xf>
    <xf numFmtId="165" fontId="1" fillId="0" borderId="0" xfId="0" applyNumberFormat="1" applyFont="1"/>
    <xf numFmtId="165" fontId="4" fillId="0" borderId="0" xfId="0" applyNumberFormat="1" applyFont="1"/>
    <xf numFmtId="165" fontId="1" fillId="0" borderId="0" xfId="0" applyNumberFormat="1" applyFont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5" fillId="0" borderId="0" xfId="0" applyFont="1"/>
    <xf numFmtId="164" fontId="0" fillId="0" borderId="0" xfId="0" applyNumberFormat="1"/>
    <xf numFmtId="0" fontId="7" fillId="6" borderId="0" xfId="0" applyFont="1" applyFill="1" applyBorder="1" applyAlignment="1">
      <alignment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9" fillId="0" borderId="0" xfId="0" applyFont="1"/>
    <xf numFmtId="0" fontId="11" fillId="4" borderId="9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43" fontId="8" fillId="0" borderId="11" xfId="1" applyFont="1" applyBorder="1" applyAlignment="1">
      <alignment horizontal="left" vertical="center" wrapText="1"/>
    </xf>
    <xf numFmtId="43" fontId="8" fillId="0" borderId="1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43" fontId="8" fillId="0" borderId="0" xfId="1" applyFont="1" applyAlignment="1">
      <alignment vertical="center" wrapText="1"/>
    </xf>
    <xf numFmtId="43" fontId="8" fillId="0" borderId="0" xfId="1" applyFont="1" applyBorder="1" applyAlignment="1">
      <alignment vertical="center" wrapText="1"/>
    </xf>
    <xf numFmtId="164" fontId="12" fillId="0" borderId="0" xfId="0" applyNumberFormat="1" applyFont="1"/>
    <xf numFmtId="0" fontId="10" fillId="0" borderId="0" xfId="0" applyFont="1" applyBorder="1" applyAlignment="1">
      <alignment horizontal="left" vertical="center" wrapText="1" indent="2"/>
    </xf>
    <xf numFmtId="165" fontId="10" fillId="0" borderId="0" xfId="0" applyNumberFormat="1" applyFont="1" applyAlignment="1">
      <alignment vertical="center" wrapText="1"/>
    </xf>
    <xf numFmtId="43" fontId="10" fillId="0" borderId="0" xfId="1" applyFont="1" applyBorder="1"/>
    <xf numFmtId="43" fontId="10" fillId="0" borderId="0" xfId="1" applyFont="1"/>
    <xf numFmtId="164" fontId="9" fillId="0" borderId="0" xfId="0" applyNumberFormat="1" applyFont="1"/>
    <xf numFmtId="165" fontId="10" fillId="0" borderId="0" xfId="0" applyNumberFormat="1" applyFont="1"/>
    <xf numFmtId="0" fontId="10" fillId="0" borderId="0" xfId="0" applyFont="1" applyBorder="1"/>
    <xf numFmtId="2" fontId="10" fillId="0" borderId="0" xfId="0" applyNumberFormat="1" applyFont="1" applyBorder="1"/>
    <xf numFmtId="0" fontId="10" fillId="0" borderId="0" xfId="0" applyFont="1"/>
    <xf numFmtId="43" fontId="10" fillId="0" borderId="0" xfId="0" applyNumberFormat="1" applyFont="1" applyBorder="1"/>
    <xf numFmtId="165" fontId="8" fillId="0" borderId="0" xfId="0" applyNumberFormat="1" applyFont="1"/>
    <xf numFmtId="43" fontId="8" fillId="0" borderId="0" xfId="1" applyFont="1" applyBorder="1"/>
    <xf numFmtId="43" fontId="10" fillId="0" borderId="0" xfId="0" applyNumberFormat="1" applyFont="1"/>
    <xf numFmtId="165" fontId="8" fillId="0" borderId="0" xfId="0" applyNumberFormat="1" applyFont="1" applyAlignment="1">
      <alignment vertical="center" wrapText="1"/>
    </xf>
    <xf numFmtId="164" fontId="10" fillId="0" borderId="0" xfId="0" applyNumberFormat="1" applyFont="1"/>
    <xf numFmtId="3" fontId="10" fillId="0" borderId="0" xfId="0" applyNumberFormat="1" applyFont="1"/>
    <xf numFmtId="2" fontId="10" fillId="0" borderId="0" xfId="0" applyNumberFormat="1" applyFont="1"/>
    <xf numFmtId="4" fontId="10" fillId="0" borderId="0" xfId="0" applyNumberFormat="1" applyFont="1"/>
    <xf numFmtId="165" fontId="8" fillId="0" borderId="0" xfId="0" applyNumberFormat="1" applyFont="1" applyBorder="1" applyAlignment="1">
      <alignment horizontal="left" vertical="center" wrapText="1"/>
    </xf>
    <xf numFmtId="165" fontId="9" fillId="0" borderId="0" xfId="0" applyNumberFormat="1" applyFont="1" applyAlignment="1">
      <alignment vertical="center" wrapText="1"/>
    </xf>
    <xf numFmtId="43" fontId="14" fillId="0" borderId="0" xfId="1" applyFont="1" applyBorder="1"/>
    <xf numFmtId="3" fontId="10" fillId="0" borderId="0" xfId="0" applyNumberFormat="1" applyFont="1" applyBorder="1"/>
    <xf numFmtId="0" fontId="10" fillId="0" borderId="0" xfId="0" applyFont="1" applyAlignment="1">
      <alignment horizontal="left" vertical="center" wrapText="1" indent="2"/>
    </xf>
    <xf numFmtId="0" fontId="8" fillId="0" borderId="0" xfId="0" applyFont="1" applyAlignment="1">
      <alignment horizontal="left" vertical="center" wrapText="1"/>
    </xf>
    <xf numFmtId="43" fontId="8" fillId="0" borderId="0" xfId="1" applyFont="1"/>
    <xf numFmtId="0" fontId="8" fillId="0" borderId="1" xfId="0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vertical="center" wrapText="1"/>
    </xf>
    <xf numFmtId="0" fontId="11" fillId="5" borderId="0" xfId="0" applyFont="1" applyFill="1"/>
    <xf numFmtId="164" fontId="11" fillId="5" borderId="0" xfId="0" applyNumberFormat="1" applyFont="1" applyFill="1"/>
    <xf numFmtId="0" fontId="10" fillId="5" borderId="0" xfId="0" applyFont="1" applyFill="1"/>
    <xf numFmtId="164" fontId="15" fillId="5" borderId="0" xfId="0" applyNumberFormat="1" applyFont="1" applyFill="1"/>
    <xf numFmtId="0" fontId="10" fillId="0" borderId="0" xfId="0" applyFont="1" applyAlignment="1">
      <alignment vertical="center"/>
    </xf>
    <xf numFmtId="0" fontId="10" fillId="0" borderId="3" xfId="0" applyFont="1" applyBorder="1"/>
    <xf numFmtId="0" fontId="8" fillId="0" borderId="0" xfId="0" applyFont="1"/>
    <xf numFmtId="4" fontId="13" fillId="0" borderId="0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5" borderId="0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NumberFormat="1" applyFont="1" applyBorder="1" applyAlignment="1">
      <alignment horizontal="left" vertical="center" wrapText="1"/>
    </xf>
    <xf numFmtId="0" fontId="10" fillId="0" borderId="18" xfId="0" applyNumberFormat="1" applyFont="1" applyBorder="1" applyAlignment="1">
      <alignment horizontal="left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92</xdr:row>
      <xdr:rowOff>9525</xdr:rowOff>
    </xdr:from>
    <xdr:to>
      <xdr:col>0</xdr:col>
      <xdr:colOff>2124075</xdr:colOff>
      <xdr:row>92</xdr:row>
      <xdr:rowOff>9526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CxnSpPr/>
      </xdr:nvCxnSpPr>
      <xdr:spPr>
        <a:xfrm flipV="1">
          <a:off x="0" y="17983200"/>
          <a:ext cx="212407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6248400</xdr:colOff>
      <xdr:row>92</xdr:row>
      <xdr:rowOff>9525</xdr:rowOff>
    </xdr:from>
    <xdr:to>
      <xdr:col>2</xdr:col>
      <xdr:colOff>990600</xdr:colOff>
      <xdr:row>92</xdr:row>
      <xdr:rowOff>9526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 flipV="1">
          <a:off x="6248400" y="17983200"/>
          <a:ext cx="212407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228600</xdr:colOff>
      <xdr:row>1</xdr:row>
      <xdr:rowOff>9525</xdr:rowOff>
    </xdr:from>
    <xdr:to>
      <xdr:col>2</xdr:col>
      <xdr:colOff>952500</xdr:colOff>
      <xdr:row>4</xdr:row>
      <xdr:rowOff>114300</xdr:rowOff>
    </xdr:to>
    <xdr:pic>
      <xdr:nvPicPr>
        <xdr:cNvPr id="7" name="6 Imagen" descr="C:\Users\patriciag\Downloads\(02) CORPHOTELS. versión centralizada. Uso regular. (2).pn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7460" r="28138" b="44035"/>
        <a:stretch>
          <a:fillRect/>
        </a:stretch>
      </xdr:blipFill>
      <xdr:spPr bwMode="auto">
        <a:xfrm>
          <a:off x="8686800" y="209550"/>
          <a:ext cx="7239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232833</xdr:colOff>
      <xdr:row>0</xdr:row>
      <xdr:rowOff>105833</xdr:rowOff>
    </xdr:from>
    <xdr:to>
      <xdr:col>0</xdr:col>
      <xdr:colOff>1905000</xdr:colOff>
      <xdr:row>4</xdr:row>
      <xdr:rowOff>116788</xdr:rowOff>
    </xdr:to>
    <xdr:pic>
      <xdr:nvPicPr>
        <xdr:cNvPr id="8" name="7 Imagen" descr="Logo-Mitur-Final.-Copy.pn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2833" y="105833"/>
          <a:ext cx="1672167" cy="8152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818995</xdr:colOff>
      <xdr:row>0</xdr:row>
      <xdr:rowOff>50634</xdr:rowOff>
    </xdr:from>
    <xdr:to>
      <xdr:col>14</xdr:col>
      <xdr:colOff>293848</xdr:colOff>
      <xdr:row>4</xdr:row>
      <xdr:rowOff>68162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315" b="39669"/>
        <a:stretch>
          <a:fillRect/>
        </a:stretch>
      </xdr:blipFill>
      <xdr:spPr bwMode="auto">
        <a:xfrm>
          <a:off x="20168352" y="50634"/>
          <a:ext cx="1567699" cy="8339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1714501</xdr:colOff>
      <xdr:row>0</xdr:row>
      <xdr:rowOff>0</xdr:rowOff>
    </xdr:from>
    <xdr:to>
      <xdr:col>0</xdr:col>
      <xdr:colOff>3593687</xdr:colOff>
      <xdr:row>4</xdr:row>
      <xdr:rowOff>105915</xdr:rowOff>
    </xdr:to>
    <xdr:pic>
      <xdr:nvPicPr>
        <xdr:cNvPr id="4" name="3 Imagen" descr="Logo-Mitur-Final.-Copy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1" y="0"/>
          <a:ext cx="1877786" cy="922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7"/>
  <sheetViews>
    <sheetView showGridLines="0" tabSelected="1" view="pageBreakPreview" topLeftCell="A79" zoomScale="90" zoomScaleNormal="100" zoomScaleSheetLayoutView="90" zoomScalePageLayoutView="55" workbookViewId="0">
      <selection activeCell="A92" sqref="A92"/>
    </sheetView>
  </sheetViews>
  <sheetFormatPr baseColWidth="10" defaultColWidth="9.140625" defaultRowHeight="15"/>
  <cols>
    <col min="1" max="1" width="94.7109375" customWidth="1"/>
    <col min="2" max="2" width="32.140625" bestFit="1" customWidth="1"/>
    <col min="3" max="3" width="20.28515625" customWidth="1"/>
    <col min="4" max="4" width="11.5703125" bestFit="1" customWidth="1"/>
  </cols>
  <sheetData>
    <row r="1" spans="1:3" ht="15.75">
      <c r="A1" s="75" t="s">
        <v>105</v>
      </c>
      <c r="B1" s="75"/>
      <c r="C1" s="75"/>
    </row>
    <row r="2" spans="1:3" ht="15.75">
      <c r="A2" s="73" t="s">
        <v>94</v>
      </c>
      <c r="B2" s="73"/>
      <c r="C2" s="73"/>
    </row>
    <row r="3" spans="1:3" ht="15.75">
      <c r="A3" s="73" t="s">
        <v>111</v>
      </c>
      <c r="B3" s="73"/>
      <c r="C3" s="73"/>
    </row>
    <row r="4" spans="1:3" ht="15.75">
      <c r="A4" s="73" t="s">
        <v>93</v>
      </c>
      <c r="B4" s="73"/>
      <c r="C4" s="73"/>
    </row>
    <row r="5" spans="1:3" ht="15.75">
      <c r="A5" s="74" t="s">
        <v>36</v>
      </c>
      <c r="B5" s="74"/>
      <c r="C5" s="74"/>
    </row>
    <row r="6" spans="1:3" ht="15.75">
      <c r="A6" s="7"/>
      <c r="B6" s="7"/>
      <c r="C6" s="7"/>
    </row>
    <row r="7" spans="1:3" ht="31.5">
      <c r="A7" s="27" t="s">
        <v>0</v>
      </c>
      <c r="B7" s="28" t="s">
        <v>37</v>
      </c>
      <c r="C7" s="28" t="s">
        <v>38</v>
      </c>
    </row>
    <row r="8" spans="1:3" ht="15.75">
      <c r="A8" s="8" t="s">
        <v>1</v>
      </c>
      <c r="B8" s="9"/>
      <c r="C8" s="9"/>
    </row>
    <row r="9" spans="1:3" ht="15.75">
      <c r="A9" s="10" t="s">
        <v>2</v>
      </c>
      <c r="B9" s="11">
        <f>SUM(B10:B14)</f>
        <v>89214770.099999994</v>
      </c>
      <c r="C9" s="12"/>
    </row>
    <row r="10" spans="1:3" ht="15.75">
      <c r="A10" s="13" t="s">
        <v>3</v>
      </c>
      <c r="B10" s="14">
        <v>53314779.100000001</v>
      </c>
      <c r="C10" s="14"/>
    </row>
    <row r="11" spans="1:3" ht="15.75">
      <c r="A11" s="13" t="s">
        <v>4</v>
      </c>
      <c r="B11" s="14">
        <v>27062075</v>
      </c>
      <c r="C11" s="7"/>
    </row>
    <row r="12" spans="1:3" ht="15.75">
      <c r="A12" s="13" t="s">
        <v>39</v>
      </c>
      <c r="B12" s="14">
        <v>1500000</v>
      </c>
      <c r="C12" s="7"/>
    </row>
    <row r="13" spans="1:3" ht="15.75">
      <c r="A13" s="13" t="s">
        <v>5</v>
      </c>
      <c r="B13" s="14">
        <v>0</v>
      </c>
      <c r="C13" s="7"/>
    </row>
    <row r="14" spans="1:3" ht="15.75">
      <c r="A14" s="13" t="s">
        <v>6</v>
      </c>
      <c r="B14" s="14">
        <v>7337916</v>
      </c>
      <c r="C14" s="7"/>
    </row>
    <row r="15" spans="1:3" ht="15.75">
      <c r="A15" s="10" t="s">
        <v>7</v>
      </c>
      <c r="B15" s="15">
        <f>SUM(B16:B23)</f>
        <v>39633534</v>
      </c>
      <c r="C15" s="7"/>
    </row>
    <row r="16" spans="1:3" ht="15.75">
      <c r="A16" s="13" t="s">
        <v>8</v>
      </c>
      <c r="B16" s="14">
        <v>2356000</v>
      </c>
      <c r="C16" s="7"/>
    </row>
    <row r="17" spans="1:3" ht="15.75">
      <c r="A17" s="13" t="s">
        <v>9</v>
      </c>
      <c r="B17" s="14">
        <v>950000</v>
      </c>
      <c r="C17" s="16"/>
    </row>
    <row r="18" spans="1:3" ht="15.75">
      <c r="A18" s="13" t="s">
        <v>10</v>
      </c>
      <c r="B18" s="14">
        <v>2950534</v>
      </c>
      <c r="C18" s="7"/>
    </row>
    <row r="19" spans="1:3" ht="18" customHeight="1">
      <c r="A19" s="13" t="s">
        <v>11</v>
      </c>
      <c r="B19" s="14">
        <v>835000</v>
      </c>
      <c r="C19" s="7"/>
    </row>
    <row r="20" spans="1:3" ht="15.75">
      <c r="A20" s="13" t="s">
        <v>12</v>
      </c>
      <c r="B20" s="14">
        <v>590000</v>
      </c>
      <c r="C20" s="7"/>
    </row>
    <row r="21" spans="1:3" ht="15.75">
      <c r="A21" s="13" t="s">
        <v>13</v>
      </c>
      <c r="B21" s="14">
        <v>1700000</v>
      </c>
      <c r="C21" s="7"/>
    </row>
    <row r="22" spans="1:3" ht="31.5">
      <c r="A22" s="13" t="s">
        <v>14</v>
      </c>
      <c r="B22" s="14">
        <v>4102000</v>
      </c>
      <c r="C22" s="16"/>
    </row>
    <row r="23" spans="1:3" ht="15.75">
      <c r="A23" s="13" t="s">
        <v>15</v>
      </c>
      <c r="B23" s="14">
        <v>26150000</v>
      </c>
      <c r="C23" s="16"/>
    </row>
    <row r="24" spans="1:3" ht="15.75">
      <c r="A24" s="13" t="s">
        <v>40</v>
      </c>
      <c r="B24" s="14">
        <v>0</v>
      </c>
      <c r="C24" s="7"/>
    </row>
    <row r="25" spans="1:3" ht="15.75">
      <c r="A25" s="10" t="s">
        <v>16</v>
      </c>
      <c r="B25" s="17">
        <f>SUM(B26:B34)</f>
        <v>10360000</v>
      </c>
      <c r="C25" s="7"/>
    </row>
    <row r="26" spans="1:3" ht="15.75">
      <c r="A26" s="13" t="s">
        <v>17</v>
      </c>
      <c r="B26" s="14">
        <v>850000</v>
      </c>
      <c r="C26" s="7"/>
    </row>
    <row r="27" spans="1:3" ht="15.75">
      <c r="A27" s="13" t="s">
        <v>18</v>
      </c>
      <c r="B27" s="14">
        <v>1120000</v>
      </c>
      <c r="C27" s="7"/>
    </row>
    <row r="28" spans="1:3" ht="15.75">
      <c r="A28" s="13" t="s">
        <v>19</v>
      </c>
      <c r="B28" s="14">
        <v>535000</v>
      </c>
      <c r="C28" s="7"/>
    </row>
    <row r="29" spans="1:3" ht="15.75">
      <c r="A29" s="13" t="s">
        <v>20</v>
      </c>
      <c r="B29" s="24">
        <v>60000</v>
      </c>
      <c r="C29" s="7"/>
    </row>
    <row r="30" spans="1:3" ht="15.75">
      <c r="A30" s="13" t="s">
        <v>21</v>
      </c>
      <c r="B30" s="14">
        <v>475000</v>
      </c>
      <c r="C30" s="16"/>
    </row>
    <row r="31" spans="1:3" ht="15.75">
      <c r="A31" s="13" t="s">
        <v>22</v>
      </c>
      <c r="B31" s="14">
        <v>310000</v>
      </c>
      <c r="C31" s="16"/>
    </row>
    <row r="32" spans="1:3" ht="15.75">
      <c r="A32" s="13" t="s">
        <v>23</v>
      </c>
      <c r="B32" s="14">
        <v>3750000</v>
      </c>
      <c r="C32" s="16"/>
    </row>
    <row r="33" spans="1:3" ht="15.75">
      <c r="A33" s="13" t="s">
        <v>41</v>
      </c>
      <c r="B33" s="14">
        <v>0</v>
      </c>
      <c r="C33" s="7"/>
    </row>
    <row r="34" spans="1:3" ht="15.75">
      <c r="A34" s="13" t="s">
        <v>24</v>
      </c>
      <c r="B34" s="14">
        <v>3260000</v>
      </c>
      <c r="C34" s="7"/>
    </row>
    <row r="35" spans="1:3" ht="15.75">
      <c r="A35" s="10" t="s">
        <v>25</v>
      </c>
      <c r="B35" s="17">
        <f>SUM(B36)</f>
        <v>1585000</v>
      </c>
      <c r="C35" s="7"/>
    </row>
    <row r="36" spans="1:3" ht="15.75">
      <c r="A36" s="13" t="s">
        <v>26</v>
      </c>
      <c r="B36" s="14">
        <v>1585000</v>
      </c>
      <c r="C36" s="7"/>
    </row>
    <row r="37" spans="1:3" ht="15.75">
      <c r="A37" s="13" t="s">
        <v>42</v>
      </c>
      <c r="B37" s="14"/>
      <c r="C37" s="7"/>
    </row>
    <row r="38" spans="1:3" ht="15.75">
      <c r="A38" s="13" t="s">
        <v>43</v>
      </c>
      <c r="B38" s="14"/>
      <c r="C38" s="7"/>
    </row>
    <row r="39" spans="1:3" ht="15.75">
      <c r="A39" s="13" t="s">
        <v>44</v>
      </c>
      <c r="B39" s="14"/>
      <c r="C39" s="7"/>
    </row>
    <row r="40" spans="1:3" ht="15.75">
      <c r="A40" s="13" t="s">
        <v>45</v>
      </c>
      <c r="B40" s="14"/>
      <c r="C40" s="7"/>
    </row>
    <row r="41" spans="1:3" ht="15.75">
      <c r="A41" s="13" t="s">
        <v>27</v>
      </c>
      <c r="B41" s="14"/>
      <c r="C41" s="7"/>
    </row>
    <row r="42" spans="1:3" ht="15.75">
      <c r="A42" s="13" t="s">
        <v>46</v>
      </c>
      <c r="B42" s="14"/>
      <c r="C42" s="7"/>
    </row>
    <row r="43" spans="1:3" ht="15.75">
      <c r="A43" s="10" t="s">
        <v>47</v>
      </c>
      <c r="B43" s="17"/>
      <c r="C43" s="7"/>
    </row>
    <row r="44" spans="1:3" ht="15.75">
      <c r="A44" s="13" t="s">
        <v>48</v>
      </c>
      <c r="B44" s="14"/>
      <c r="C44" s="7"/>
    </row>
    <row r="45" spans="1:3" ht="15.75">
      <c r="A45" s="13" t="s">
        <v>49</v>
      </c>
      <c r="B45" s="14"/>
      <c r="C45" s="7"/>
    </row>
    <row r="46" spans="1:3" ht="15.75">
      <c r="A46" s="13" t="s">
        <v>50</v>
      </c>
      <c r="B46" s="14"/>
      <c r="C46" s="7"/>
    </row>
    <row r="47" spans="1:3" ht="15.75">
      <c r="A47" s="13" t="s">
        <v>51</v>
      </c>
      <c r="B47" s="14"/>
      <c r="C47" s="7"/>
    </row>
    <row r="48" spans="1:3" ht="15.75">
      <c r="A48" s="13" t="s">
        <v>52</v>
      </c>
      <c r="B48" s="14"/>
      <c r="C48" s="7"/>
    </row>
    <row r="49" spans="1:3" ht="15.75">
      <c r="A49" s="13" t="s">
        <v>53</v>
      </c>
      <c r="B49" s="14"/>
      <c r="C49" s="7"/>
    </row>
    <row r="50" spans="1:3" ht="15.75">
      <c r="A50" s="13" t="s">
        <v>54</v>
      </c>
      <c r="B50" s="14"/>
      <c r="C50" s="7"/>
    </row>
    <row r="51" spans="1:3" ht="15.75">
      <c r="A51" s="10" t="s">
        <v>28</v>
      </c>
      <c r="B51" s="17">
        <f>B52+B53+B54+B55+B56+B57+B58+B59+B60</f>
        <v>11435000</v>
      </c>
      <c r="C51" s="16"/>
    </row>
    <row r="52" spans="1:3" ht="15.75">
      <c r="A52" s="13" t="s">
        <v>29</v>
      </c>
      <c r="B52" s="14">
        <v>1140000</v>
      </c>
      <c r="C52" s="7"/>
    </row>
    <row r="53" spans="1:3" ht="15.75">
      <c r="A53" s="13" t="s">
        <v>30</v>
      </c>
      <c r="B53" s="14"/>
      <c r="C53" s="7"/>
    </row>
    <row r="54" spans="1:3" ht="15.75">
      <c r="A54" s="13" t="s">
        <v>31</v>
      </c>
      <c r="B54" s="14">
        <v>0</v>
      </c>
      <c r="C54" s="7"/>
    </row>
    <row r="55" spans="1:3" ht="15.75">
      <c r="A55" s="13" t="s">
        <v>32</v>
      </c>
      <c r="B55" s="14">
        <v>9750000</v>
      </c>
      <c r="C55" s="7"/>
    </row>
    <row r="56" spans="1:3" ht="15.75">
      <c r="A56" s="13" t="s">
        <v>33</v>
      </c>
      <c r="B56" s="14">
        <v>545000</v>
      </c>
      <c r="C56" s="7"/>
    </row>
    <row r="57" spans="1:3" ht="15.75">
      <c r="A57" s="13" t="s">
        <v>55</v>
      </c>
      <c r="B57" s="14"/>
      <c r="C57" s="7"/>
    </row>
    <row r="58" spans="1:3" ht="15.75">
      <c r="A58" s="13" t="s">
        <v>56</v>
      </c>
      <c r="B58" s="14"/>
      <c r="C58" s="7"/>
    </row>
    <row r="59" spans="1:3" ht="15.75">
      <c r="A59" s="13" t="s">
        <v>34</v>
      </c>
      <c r="B59" s="14"/>
      <c r="C59" s="7"/>
    </row>
    <row r="60" spans="1:3" ht="15.75">
      <c r="A60" s="13" t="s">
        <v>57</v>
      </c>
      <c r="B60" s="14"/>
      <c r="C60" s="7"/>
    </row>
    <row r="61" spans="1:3" ht="15.75">
      <c r="A61" s="10" t="s">
        <v>58</v>
      </c>
      <c r="B61" s="17">
        <f>SUM(B62:B63)</f>
        <v>26851388</v>
      </c>
      <c r="C61" s="7"/>
    </row>
    <row r="62" spans="1:3" ht="15.75">
      <c r="A62" s="13" t="s">
        <v>59</v>
      </c>
      <c r="B62" s="14"/>
      <c r="C62" s="7"/>
    </row>
    <row r="63" spans="1:3" ht="15.75">
      <c r="A63" s="13" t="s">
        <v>60</v>
      </c>
      <c r="B63" s="14">
        <v>26851388</v>
      </c>
      <c r="C63" s="7"/>
    </row>
    <row r="64" spans="1:3" ht="15.75">
      <c r="A64" s="13" t="s">
        <v>61</v>
      </c>
      <c r="B64" s="14"/>
      <c r="C64" s="7"/>
    </row>
    <row r="65" spans="1:3" ht="31.5">
      <c r="A65" s="13" t="s">
        <v>62</v>
      </c>
      <c r="B65" s="14"/>
      <c r="C65" s="7"/>
    </row>
    <row r="66" spans="1:3" ht="15.75">
      <c r="A66" s="10" t="s">
        <v>63</v>
      </c>
      <c r="B66" s="17"/>
      <c r="C66" s="7"/>
    </row>
    <row r="67" spans="1:3" ht="15.75">
      <c r="A67" s="13" t="s">
        <v>64</v>
      </c>
      <c r="B67" s="14"/>
      <c r="C67" s="7"/>
    </row>
    <row r="68" spans="1:3" ht="15.75">
      <c r="A68" s="13" t="s">
        <v>65</v>
      </c>
      <c r="B68" s="14"/>
      <c r="C68" s="7"/>
    </row>
    <row r="69" spans="1:3" ht="15.75">
      <c r="A69" s="10" t="s">
        <v>66</v>
      </c>
      <c r="B69" s="17"/>
      <c r="C69" s="7"/>
    </row>
    <row r="70" spans="1:3" ht="15.75">
      <c r="A70" s="13" t="s">
        <v>67</v>
      </c>
      <c r="B70" s="14"/>
      <c r="C70" s="7"/>
    </row>
    <row r="71" spans="1:3" ht="15.75">
      <c r="A71" s="13" t="s">
        <v>68</v>
      </c>
      <c r="B71" s="14"/>
      <c r="C71" s="7"/>
    </row>
    <row r="72" spans="1:3" ht="15.75">
      <c r="A72" s="13" t="s">
        <v>69</v>
      </c>
      <c r="B72" s="14"/>
      <c r="C72" s="7"/>
    </row>
    <row r="73" spans="1:3" ht="15.75">
      <c r="A73" s="18" t="s">
        <v>35</v>
      </c>
      <c r="B73" s="19">
        <f>+B25+B51+B15+B9+B61+B35</f>
        <v>179079692.09999999</v>
      </c>
      <c r="C73" s="19"/>
    </row>
    <row r="74" spans="1:3" ht="15.75">
      <c r="A74" s="20"/>
      <c r="B74" s="14"/>
      <c r="C74" s="16"/>
    </row>
    <row r="75" spans="1:3" ht="15.75">
      <c r="A75" s="8" t="s">
        <v>70</v>
      </c>
      <c r="B75" s="21"/>
      <c r="C75" s="7"/>
    </row>
    <row r="76" spans="1:3" ht="15.75">
      <c r="A76" s="10" t="s">
        <v>71</v>
      </c>
      <c r="B76" s="17"/>
      <c r="C76" s="7"/>
    </row>
    <row r="77" spans="1:3" ht="15.75">
      <c r="A77" s="13" t="s">
        <v>72</v>
      </c>
      <c r="B77" s="14"/>
      <c r="C77" s="7"/>
    </row>
    <row r="78" spans="1:3" ht="15.75">
      <c r="A78" s="13" t="s">
        <v>73</v>
      </c>
      <c r="B78" s="14"/>
      <c r="C78" s="7"/>
    </row>
    <row r="79" spans="1:3" ht="15.75">
      <c r="A79" s="10" t="s">
        <v>74</v>
      </c>
      <c r="B79" s="17"/>
      <c r="C79" s="7"/>
    </row>
    <row r="80" spans="1:3" ht="15.75">
      <c r="A80" s="13" t="s">
        <v>75</v>
      </c>
      <c r="B80" s="14"/>
      <c r="C80" s="7"/>
    </row>
    <row r="81" spans="1:3" ht="15.75">
      <c r="A81" s="13" t="s">
        <v>76</v>
      </c>
      <c r="B81" s="14"/>
      <c r="C81" s="7"/>
    </row>
    <row r="82" spans="1:3" ht="15.75">
      <c r="A82" s="10" t="s">
        <v>77</v>
      </c>
      <c r="B82" s="17"/>
      <c r="C82" s="7"/>
    </row>
    <row r="83" spans="1:3" ht="15.75">
      <c r="A83" s="13" t="s">
        <v>78</v>
      </c>
      <c r="B83" s="14"/>
      <c r="C83" s="7"/>
    </row>
    <row r="84" spans="1:3" ht="15.75">
      <c r="A84" s="18" t="s">
        <v>79</v>
      </c>
      <c r="B84" s="19"/>
      <c r="C84" s="19"/>
    </row>
    <row r="85" spans="1:3" ht="15.75">
      <c r="A85" s="7"/>
      <c r="B85" s="7"/>
      <c r="C85" s="7"/>
    </row>
    <row r="86" spans="1:3" ht="15.75">
      <c r="A86" s="2" t="s">
        <v>80</v>
      </c>
      <c r="B86" s="22">
        <f>+B73+B76</f>
        <v>179079692.09999999</v>
      </c>
      <c r="C86" s="22"/>
    </row>
    <row r="87" spans="1:3" ht="15.75">
      <c r="A87" s="7" t="s">
        <v>95</v>
      </c>
      <c r="B87" s="7"/>
      <c r="C87" s="7"/>
    </row>
    <row r="88" spans="1:3" ht="15.75">
      <c r="A88" s="7"/>
      <c r="B88" s="7"/>
      <c r="C88" s="7"/>
    </row>
    <row r="89" spans="1:3" ht="15.75">
      <c r="A89" s="7"/>
      <c r="B89" s="7"/>
      <c r="C89" s="7"/>
    </row>
    <row r="90" spans="1:3" ht="15.75">
      <c r="A90" s="7"/>
      <c r="B90" s="7"/>
      <c r="C90" s="7"/>
    </row>
    <row r="91" spans="1:3" ht="15.75">
      <c r="A91" s="7"/>
      <c r="B91" s="7"/>
      <c r="C91" s="7"/>
    </row>
    <row r="92" spans="1:3" ht="15.75">
      <c r="A92" s="7"/>
      <c r="B92" s="7"/>
      <c r="C92" s="7"/>
    </row>
    <row r="93" spans="1:3" ht="15.75">
      <c r="A93" s="7" t="s">
        <v>96</v>
      </c>
      <c r="B93" s="7" t="s">
        <v>97</v>
      </c>
      <c r="C93" s="7"/>
    </row>
    <row r="94" spans="1:3" ht="15.75">
      <c r="A94" s="23" t="s">
        <v>102</v>
      </c>
      <c r="B94" s="23" t="s">
        <v>103</v>
      </c>
      <c r="C94" s="7"/>
    </row>
    <row r="95" spans="1:3" ht="15.75">
      <c r="A95" s="7"/>
      <c r="B95" s="7" t="s">
        <v>98</v>
      </c>
      <c r="C95" s="7"/>
    </row>
    <row r="102" spans="1:1" ht="18.75">
      <c r="A102" s="1"/>
    </row>
    <row r="103" spans="1:1">
      <c r="A103" s="3"/>
    </row>
    <row r="104" spans="1:1">
      <c r="A104" s="3"/>
    </row>
    <row r="105" spans="1:1" ht="18.75">
      <c r="A105" s="1"/>
    </row>
    <row r="106" spans="1:1">
      <c r="A106" s="3"/>
    </row>
    <row r="107" spans="1:1">
      <c r="A107" s="3"/>
    </row>
  </sheetData>
  <mergeCells count="5">
    <mergeCell ref="A2:C2"/>
    <mergeCell ref="A3:C3"/>
    <mergeCell ref="A5:C5"/>
    <mergeCell ref="A4:C4"/>
    <mergeCell ref="A1:C1"/>
  </mergeCells>
  <pageMargins left="0.7" right="0.7" top="0.75" bottom="0.75" header="0.3" footer="0.3"/>
  <pageSetup scale="61" fitToHeight="0" orientation="portrait" r:id="rId1"/>
  <rowBreaks count="1" manualBreakCount="1">
    <brk id="60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112"/>
  <sheetViews>
    <sheetView showGridLines="0" showWhiteSpace="0" view="pageLayout" topLeftCell="F1" zoomScale="85" zoomScaleNormal="55" zoomScaleSheetLayoutView="40" zoomScalePageLayoutView="85" workbookViewId="0">
      <selection activeCell="P87" sqref="P87"/>
    </sheetView>
  </sheetViews>
  <sheetFormatPr baseColWidth="10" defaultColWidth="9.140625" defaultRowHeight="15"/>
  <cols>
    <col min="1" max="1" width="82.42578125" style="25" bestFit="1" customWidth="1"/>
    <col min="2" max="2" width="20.7109375" style="25" bestFit="1" customWidth="1"/>
    <col min="3" max="3" width="7.42578125" style="25" customWidth="1"/>
    <col min="4" max="9" width="16.28515625" style="25" bestFit="1" customWidth="1"/>
    <col min="10" max="10" width="15.140625" style="25" bestFit="1" customWidth="1"/>
    <col min="11" max="11" width="16.28515625" style="25" bestFit="1" customWidth="1"/>
    <col min="12" max="13" width="15.140625" style="25" bestFit="1" customWidth="1"/>
    <col min="14" max="14" width="16.28515625" style="25" bestFit="1" customWidth="1"/>
    <col min="15" max="15" width="9.7109375" style="25" bestFit="1" customWidth="1"/>
    <col min="16" max="16" width="19.140625" customWidth="1"/>
    <col min="17" max="17" width="96.7109375" bestFit="1" customWidth="1"/>
    <col min="19" max="20" width="6.5703125" bestFit="1" customWidth="1"/>
    <col min="21" max="22" width="6.140625" bestFit="1" customWidth="1"/>
    <col min="23" max="24" width="6.5703125" bestFit="1" customWidth="1"/>
    <col min="25" max="26" width="6" bestFit="1" customWidth="1"/>
    <col min="27" max="28" width="7" bestFit="1" customWidth="1"/>
  </cols>
  <sheetData>
    <row r="1" spans="1:28" ht="18.75">
      <c r="A1" s="79" t="s">
        <v>105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Q1" s="1"/>
    </row>
    <row r="2" spans="1:28">
      <c r="A2" s="79" t="s">
        <v>94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Q2" s="3"/>
    </row>
    <row r="3" spans="1:28">
      <c r="A3" s="80" t="s">
        <v>104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29"/>
      <c r="Q3" s="3"/>
    </row>
    <row r="4" spans="1:28">
      <c r="A4" s="80" t="s">
        <v>100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29"/>
      <c r="Q4" s="3"/>
    </row>
    <row r="5" spans="1:28">
      <c r="A5" s="81" t="s">
        <v>36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29"/>
      <c r="Q5" s="3"/>
    </row>
    <row r="6" spans="1:28" ht="24" customHeight="1">
      <c r="A6" s="91" t="s">
        <v>107</v>
      </c>
      <c r="B6" s="88" t="s">
        <v>37</v>
      </c>
      <c r="C6" s="76" t="s">
        <v>38</v>
      </c>
      <c r="D6" s="77" t="s">
        <v>106</v>
      </c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3"/>
    </row>
    <row r="7" spans="1:28" ht="0.75" customHeight="1">
      <c r="A7" s="92"/>
      <c r="B7" s="89"/>
      <c r="C7" s="76"/>
      <c r="D7" s="77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3"/>
    </row>
    <row r="8" spans="1:28" ht="25.5">
      <c r="A8" s="93"/>
      <c r="B8" s="90"/>
      <c r="C8" s="76"/>
      <c r="D8" s="30" t="s">
        <v>81</v>
      </c>
      <c r="E8" s="30" t="s">
        <v>82</v>
      </c>
      <c r="F8" s="30" t="s">
        <v>83</v>
      </c>
      <c r="G8" s="31" t="s">
        <v>84</v>
      </c>
      <c r="H8" s="31" t="s">
        <v>85</v>
      </c>
      <c r="I8" s="30" t="s">
        <v>86</v>
      </c>
      <c r="J8" s="31" t="s">
        <v>87</v>
      </c>
      <c r="K8" s="31" t="s">
        <v>88</v>
      </c>
      <c r="L8" s="31" t="s">
        <v>89</v>
      </c>
      <c r="M8" s="30" t="s">
        <v>90</v>
      </c>
      <c r="N8" s="31" t="s">
        <v>91</v>
      </c>
      <c r="O8" s="30" t="s">
        <v>92</v>
      </c>
      <c r="P8" s="31" t="s">
        <v>108</v>
      </c>
      <c r="AA8" s="6"/>
      <c r="AB8" s="6"/>
    </row>
    <row r="9" spans="1:28">
      <c r="A9" s="32" t="s">
        <v>1</v>
      </c>
      <c r="B9" s="32"/>
      <c r="C9" s="32"/>
      <c r="D9" s="32"/>
      <c r="E9" s="32"/>
      <c r="F9" s="32"/>
      <c r="G9" s="33"/>
      <c r="H9" s="33"/>
      <c r="I9" s="32"/>
      <c r="J9" s="33"/>
      <c r="K9" s="33"/>
      <c r="L9" s="33"/>
      <c r="M9" s="32"/>
      <c r="N9" s="33"/>
      <c r="O9" s="32"/>
      <c r="P9" s="29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>
      <c r="A10" s="34" t="s">
        <v>2</v>
      </c>
      <c r="B10" s="35">
        <f>SUM(B11:B15)</f>
        <v>83614592</v>
      </c>
      <c r="C10" s="34"/>
      <c r="D10" s="36">
        <f>+D11+D12+D13+D14+D15</f>
        <v>8457534.1600000001</v>
      </c>
      <c r="E10" s="36">
        <f t="shared" ref="E10:H10" si="0">+E11+E12+E13+E14+E15</f>
        <v>6161369.4700000007</v>
      </c>
      <c r="F10" s="36">
        <f t="shared" si="0"/>
        <v>5260281.1500000004</v>
      </c>
      <c r="G10" s="36">
        <f t="shared" si="0"/>
        <v>7004509.71</v>
      </c>
      <c r="H10" s="36">
        <f t="shared" si="0"/>
        <v>5186216.21</v>
      </c>
      <c r="I10" s="36">
        <f>+I11+I12+I13+I14+I15</f>
        <v>5451625.5999999996</v>
      </c>
      <c r="J10" s="36">
        <f>+J11+J12+J13+J14+J15</f>
        <v>5280091.22</v>
      </c>
      <c r="K10" s="36">
        <f t="shared" ref="K10" si="1">+K11+K12+K13+K14+K15</f>
        <v>7824855.8699999992</v>
      </c>
      <c r="L10" s="36"/>
      <c r="M10" s="36"/>
      <c r="N10" s="36"/>
      <c r="O10" s="36">
        <f t="shared" ref="O10" si="2">+O11+O12+O13+O14+O15</f>
        <v>0</v>
      </c>
      <c r="P10" s="37">
        <f>+P11+P12+P13+P14+P15</f>
        <v>50626483.390000001</v>
      </c>
      <c r="S10" s="5"/>
    </row>
    <row r="11" spans="1:28">
      <c r="A11" s="38" t="s">
        <v>3</v>
      </c>
      <c r="B11" s="39">
        <v>56598007</v>
      </c>
      <c r="C11" s="38"/>
      <c r="D11" s="40">
        <v>1188593.43</v>
      </c>
      <c r="E11" s="40">
        <v>1108250</v>
      </c>
      <c r="F11" s="40">
        <v>2005256.68</v>
      </c>
      <c r="G11" s="40">
        <v>2691010</v>
      </c>
      <c r="H11" s="40">
        <v>2702850</v>
      </c>
      <c r="I11" s="40">
        <v>2909450</v>
      </c>
      <c r="J11" s="40">
        <v>2932306.5</v>
      </c>
      <c r="K11" s="40">
        <v>3185071.51</v>
      </c>
      <c r="L11" s="41"/>
      <c r="M11" s="41"/>
      <c r="N11" s="41"/>
      <c r="O11" s="41"/>
      <c r="P11" s="42">
        <f t="shared" ref="P11:P73" si="3">+O11+N11+M11+L11+K11+J11+I11+H11+G11++F11+E11+D11</f>
        <v>18722788.119999997</v>
      </c>
    </row>
    <row r="12" spans="1:28">
      <c r="A12" s="38" t="s">
        <v>4</v>
      </c>
      <c r="B12" s="39">
        <v>5848000</v>
      </c>
      <c r="C12" s="38"/>
      <c r="D12" s="40">
        <v>6674611.2800000003</v>
      </c>
      <c r="E12" s="40">
        <v>4419580.1500000004</v>
      </c>
      <c r="F12" s="40">
        <v>2630802.1800000002</v>
      </c>
      <c r="G12" s="40">
        <v>3330702.16</v>
      </c>
      <c r="H12" s="40">
        <v>1874860.96</v>
      </c>
      <c r="I12" s="40">
        <v>1935276.33</v>
      </c>
      <c r="J12" s="40">
        <v>1738177.34</v>
      </c>
      <c r="K12" s="40">
        <v>1645022.66</v>
      </c>
      <c r="L12" s="41"/>
      <c r="M12" s="41"/>
      <c r="N12" s="41"/>
      <c r="O12" s="43"/>
      <c r="P12" s="42">
        <f t="shared" si="3"/>
        <v>24249033.060000002</v>
      </c>
    </row>
    <row r="13" spans="1:28">
      <c r="A13" s="38" t="s">
        <v>39</v>
      </c>
      <c r="B13" s="39">
        <v>900000</v>
      </c>
      <c r="C13" s="38"/>
      <c r="D13" s="40">
        <v>36750</v>
      </c>
      <c r="E13" s="40"/>
      <c r="F13" s="40"/>
      <c r="G13" s="40">
        <v>375000</v>
      </c>
      <c r="H13" s="40"/>
      <c r="I13" s="40"/>
      <c r="J13" s="40"/>
      <c r="K13" s="40"/>
      <c r="L13" s="41"/>
      <c r="M13" s="41"/>
      <c r="N13" s="41"/>
      <c r="O13" s="43"/>
      <c r="P13" s="42">
        <f t="shared" si="3"/>
        <v>411750</v>
      </c>
    </row>
    <row r="14" spans="1:28">
      <c r="A14" s="38" t="s">
        <v>5</v>
      </c>
      <c r="B14" s="39">
        <v>13490585</v>
      </c>
      <c r="C14" s="38"/>
      <c r="D14" s="40"/>
      <c r="E14" s="44"/>
      <c r="F14" s="40"/>
      <c r="G14" s="45"/>
      <c r="H14" s="44"/>
      <c r="I14" s="40"/>
      <c r="J14" s="40"/>
      <c r="K14" s="40">
        <v>2349745.69</v>
      </c>
      <c r="L14" s="46"/>
      <c r="M14" s="46"/>
      <c r="N14" s="46"/>
      <c r="O14" s="43"/>
      <c r="P14" s="42">
        <f t="shared" si="3"/>
        <v>2349745.69</v>
      </c>
    </row>
    <row r="15" spans="1:28">
      <c r="A15" s="38" t="s">
        <v>6</v>
      </c>
      <c r="B15" s="39">
        <v>6778000</v>
      </c>
      <c r="C15" s="38"/>
      <c r="D15" s="40">
        <v>557579.44999999995</v>
      </c>
      <c r="E15" s="40">
        <v>633539.31999999995</v>
      </c>
      <c r="F15" s="40">
        <v>624222.29</v>
      </c>
      <c r="G15" s="40">
        <v>607797.55000000005</v>
      </c>
      <c r="H15" s="47">
        <v>608505.25</v>
      </c>
      <c r="I15" s="40">
        <v>606899.27</v>
      </c>
      <c r="J15" s="40">
        <v>609607.38</v>
      </c>
      <c r="K15" s="40">
        <v>645016.01</v>
      </c>
      <c r="L15" s="41"/>
      <c r="M15" s="41"/>
      <c r="N15" s="41"/>
      <c r="O15" s="43"/>
      <c r="P15" s="42">
        <f t="shared" si="3"/>
        <v>4893166.5200000005</v>
      </c>
    </row>
    <row r="16" spans="1:28">
      <c r="A16" s="34" t="s">
        <v>7</v>
      </c>
      <c r="B16" s="48">
        <f>SUM(B17:B24)</f>
        <v>44920750</v>
      </c>
      <c r="C16" s="34"/>
      <c r="D16" s="49">
        <f>+D17+D18+D19+D20+D21+D22+D23+D24+D25</f>
        <v>1753481.1600000001</v>
      </c>
      <c r="E16" s="49">
        <f t="shared" ref="E16:O16" si="4">+E17+E18+E19+E20+E21+E22+E23+E24+E25</f>
        <v>3326891.1399999997</v>
      </c>
      <c r="F16" s="49">
        <f t="shared" si="4"/>
        <v>2503757.6100000003</v>
      </c>
      <c r="G16" s="49">
        <f t="shared" si="4"/>
        <v>1719668.7999999998</v>
      </c>
      <c r="H16" s="49">
        <f t="shared" si="4"/>
        <v>2214472.71</v>
      </c>
      <c r="I16" s="49">
        <f>+I17+I18+I19+I20+I21+I22+I23+I24+I25</f>
        <v>2109213.44</v>
      </c>
      <c r="J16" s="49">
        <f t="shared" si="4"/>
        <v>2073359.8900000001</v>
      </c>
      <c r="K16" s="49">
        <f t="shared" si="4"/>
        <v>2151185.9300000002</v>
      </c>
      <c r="L16" s="49"/>
      <c r="M16" s="49"/>
      <c r="N16" s="49"/>
      <c r="O16" s="49">
        <f t="shared" si="4"/>
        <v>0</v>
      </c>
      <c r="P16" s="37">
        <f>+P17+P18+P19+P20+P21+P22+P23+P24+P25</f>
        <v>17852030.68</v>
      </c>
    </row>
    <row r="17" spans="1:16">
      <c r="A17" s="38" t="s">
        <v>8</v>
      </c>
      <c r="B17" s="39">
        <v>4000000</v>
      </c>
      <c r="C17" s="38"/>
      <c r="D17" s="40">
        <v>36084.019999999997</v>
      </c>
      <c r="E17" s="40">
        <v>198722.86</v>
      </c>
      <c r="F17" s="40">
        <v>263724.14</v>
      </c>
      <c r="G17" s="40">
        <v>55115.39</v>
      </c>
      <c r="H17" s="47">
        <v>166020.94</v>
      </c>
      <c r="I17" s="47">
        <v>182555.62</v>
      </c>
      <c r="J17" s="47">
        <v>245532.28</v>
      </c>
      <c r="K17" s="47">
        <v>357668.05</v>
      </c>
      <c r="L17" s="50"/>
      <c r="M17" s="50"/>
      <c r="N17" s="50"/>
      <c r="O17" s="43"/>
      <c r="P17" s="42">
        <f t="shared" si="3"/>
        <v>1505423.2999999998</v>
      </c>
    </row>
    <row r="18" spans="1:16">
      <c r="A18" s="38" t="s">
        <v>9</v>
      </c>
      <c r="B18" s="39">
        <v>1450000</v>
      </c>
      <c r="C18" s="38"/>
      <c r="D18" s="40">
        <v>2299.4299999999998</v>
      </c>
      <c r="E18" s="40">
        <v>28621.14</v>
      </c>
      <c r="F18" s="40"/>
      <c r="G18" s="40"/>
      <c r="H18" s="47">
        <v>1076</v>
      </c>
      <c r="I18" s="47">
        <v>530.34</v>
      </c>
      <c r="J18" s="47">
        <v>2000</v>
      </c>
      <c r="K18" s="47">
        <v>991.52</v>
      </c>
      <c r="L18" s="50"/>
      <c r="M18" s="50"/>
      <c r="N18" s="50"/>
      <c r="O18" s="43"/>
      <c r="P18" s="42">
        <f t="shared" si="3"/>
        <v>35518.43</v>
      </c>
    </row>
    <row r="19" spans="1:16">
      <c r="A19" s="38" t="s">
        <v>10</v>
      </c>
      <c r="B19" s="39">
        <v>2525000</v>
      </c>
      <c r="C19" s="38"/>
      <c r="D19" s="40">
        <v>81000</v>
      </c>
      <c r="E19" s="40">
        <v>285100</v>
      </c>
      <c r="F19" s="40">
        <v>117700</v>
      </c>
      <c r="G19" s="40">
        <v>59200</v>
      </c>
      <c r="H19" s="47">
        <v>171035</v>
      </c>
      <c r="I19" s="47">
        <v>186167.5</v>
      </c>
      <c r="J19" s="47">
        <v>180547.5</v>
      </c>
      <c r="K19" s="47">
        <v>141189</v>
      </c>
      <c r="L19" s="50"/>
      <c r="M19" s="50"/>
      <c r="N19" s="50"/>
      <c r="O19" s="43"/>
      <c r="P19" s="42">
        <f t="shared" si="3"/>
        <v>1221939</v>
      </c>
    </row>
    <row r="20" spans="1:16">
      <c r="A20" s="38" t="s">
        <v>11</v>
      </c>
      <c r="B20" s="39">
        <v>1690000</v>
      </c>
      <c r="C20" s="38"/>
      <c r="D20" s="40">
        <v>8160</v>
      </c>
      <c r="E20" s="40">
        <v>13355.32</v>
      </c>
      <c r="F20" s="40">
        <v>3376.98</v>
      </c>
      <c r="G20" s="40">
        <v>13955.31</v>
      </c>
      <c r="H20" s="47">
        <v>10100</v>
      </c>
      <c r="I20" s="47">
        <v>15290.02</v>
      </c>
      <c r="J20" s="47">
        <v>34150</v>
      </c>
      <c r="K20" s="47">
        <v>38925.54</v>
      </c>
      <c r="L20" s="50"/>
      <c r="M20" s="50"/>
      <c r="N20" s="50"/>
      <c r="O20" s="43"/>
      <c r="P20" s="42">
        <f t="shared" si="3"/>
        <v>137313.17000000001</v>
      </c>
    </row>
    <row r="21" spans="1:16">
      <c r="A21" s="38" t="s">
        <v>12</v>
      </c>
      <c r="B21" s="39">
        <v>775000</v>
      </c>
      <c r="C21" s="38"/>
      <c r="D21" s="40"/>
      <c r="E21" s="40">
        <v>162142.64000000001</v>
      </c>
      <c r="F21" s="40">
        <v>6325</v>
      </c>
      <c r="G21" s="40">
        <v>17050</v>
      </c>
      <c r="H21" s="47">
        <v>2000</v>
      </c>
      <c r="I21" s="47"/>
      <c r="J21" s="47"/>
      <c r="K21" s="47"/>
      <c r="L21" s="50"/>
      <c r="M21" s="46"/>
      <c r="N21" s="50"/>
      <c r="O21" s="43"/>
      <c r="P21" s="42">
        <f t="shared" si="3"/>
        <v>187517.64</v>
      </c>
    </row>
    <row r="22" spans="1:16">
      <c r="A22" s="38" t="s">
        <v>13</v>
      </c>
      <c r="B22" s="39">
        <v>1285000</v>
      </c>
      <c r="C22" s="38"/>
      <c r="D22" s="40">
        <v>43589.88</v>
      </c>
      <c r="E22" s="40">
        <v>47237</v>
      </c>
      <c r="F22" s="40">
        <v>221951.35999999999</v>
      </c>
      <c r="G22" s="40">
        <v>4102</v>
      </c>
      <c r="H22" s="47">
        <v>268784.26</v>
      </c>
      <c r="I22" s="47">
        <v>73793.37</v>
      </c>
      <c r="J22" s="47">
        <v>258681.25</v>
      </c>
      <c r="K22" s="47">
        <v>14419</v>
      </c>
      <c r="L22" s="50"/>
      <c r="M22" s="50"/>
      <c r="N22" s="72"/>
      <c r="O22" s="43"/>
      <c r="P22" s="42">
        <f t="shared" si="3"/>
        <v>932558.12</v>
      </c>
    </row>
    <row r="23" spans="1:16">
      <c r="A23" s="38" t="s">
        <v>14</v>
      </c>
      <c r="B23" s="39">
        <v>5827000</v>
      </c>
      <c r="C23" s="38"/>
      <c r="D23" s="40">
        <v>95327.03</v>
      </c>
      <c r="E23" s="40">
        <v>207776.09</v>
      </c>
      <c r="F23" s="40">
        <v>126659.29</v>
      </c>
      <c r="G23" s="40">
        <v>43439.43</v>
      </c>
      <c r="H23" s="47">
        <v>86712.62</v>
      </c>
      <c r="I23" s="47">
        <v>52444.09</v>
      </c>
      <c r="J23" s="47">
        <v>136885.85</v>
      </c>
      <c r="K23" s="47">
        <v>147843.99</v>
      </c>
      <c r="L23" s="50"/>
      <c r="M23" s="50"/>
      <c r="N23" s="50"/>
      <c r="O23" s="43"/>
      <c r="P23" s="42">
        <f t="shared" si="3"/>
        <v>897088.3899999999</v>
      </c>
    </row>
    <row r="24" spans="1:16">
      <c r="A24" s="38" t="s">
        <v>15</v>
      </c>
      <c r="B24" s="39">
        <v>27368750</v>
      </c>
      <c r="C24" s="38"/>
      <c r="D24" s="40">
        <v>1487020.8</v>
      </c>
      <c r="E24" s="40">
        <v>2383936.09</v>
      </c>
      <c r="F24" s="40">
        <v>1764020.84</v>
      </c>
      <c r="G24" s="40">
        <v>1526806.67</v>
      </c>
      <c r="H24" s="47">
        <v>1508743.89</v>
      </c>
      <c r="I24" s="47">
        <v>1598432.5</v>
      </c>
      <c r="J24" s="47">
        <v>1215563.01</v>
      </c>
      <c r="K24" s="47">
        <v>1450148.83</v>
      </c>
      <c r="L24" s="50"/>
      <c r="M24" s="50"/>
      <c r="N24" s="50"/>
      <c r="O24" s="43"/>
      <c r="P24" s="42">
        <f t="shared" si="3"/>
        <v>12934672.630000001</v>
      </c>
    </row>
    <row r="25" spans="1:16">
      <c r="A25" s="38" t="s">
        <v>40</v>
      </c>
      <c r="B25" s="39">
        <v>200000</v>
      </c>
      <c r="C25" s="38"/>
      <c r="D25" s="40"/>
      <c r="E25" s="40"/>
      <c r="F25" s="40"/>
      <c r="G25" s="45"/>
      <c r="H25" s="47"/>
      <c r="I25" s="47"/>
      <c r="J25" s="44"/>
      <c r="K25" s="44"/>
      <c r="L25" s="46"/>
      <c r="M25" s="50"/>
      <c r="N25" s="46"/>
      <c r="O25" s="43"/>
      <c r="P25" s="42">
        <f t="shared" si="3"/>
        <v>0</v>
      </c>
    </row>
    <row r="26" spans="1:16">
      <c r="A26" s="34" t="s">
        <v>16</v>
      </c>
      <c r="B26" s="51">
        <f>SUM(B27:B35)</f>
        <v>12290000</v>
      </c>
      <c r="C26" s="34"/>
      <c r="D26" s="49">
        <f>+D27+D28+D29+D30+D31+D32+D33+D34+D35</f>
        <v>215151.08000000002</v>
      </c>
      <c r="E26" s="49">
        <f>+E27++E28+E29+E31+E32+E33+E34+E35</f>
        <v>409444.69</v>
      </c>
      <c r="F26" s="49">
        <f>+F27+F28+F29+F30+F31+F32+F33+F34+F35</f>
        <v>662100.12</v>
      </c>
      <c r="G26" s="49">
        <f>+G27+G28+G29+G30+G31+G32+G33+G34+G35</f>
        <v>360432.42000000004</v>
      </c>
      <c r="H26" s="49">
        <f>+H27+H28+H29+H30+H31+H32+H33+H34+H35</f>
        <v>567646.09</v>
      </c>
      <c r="I26" s="49">
        <f>+I27+I28+I29+I30+I31+I32+I33+I34+I35</f>
        <v>731827.47000000009</v>
      </c>
      <c r="J26" s="49">
        <f>J27+J29+J31+J32+J33+J35</f>
        <v>278877.70999999996</v>
      </c>
      <c r="K26" s="49">
        <f>K27+K29+K31+K32+K33+K35</f>
        <v>267188.39</v>
      </c>
      <c r="L26" s="49"/>
      <c r="M26" s="49"/>
      <c r="N26" s="49"/>
      <c r="O26" s="49">
        <f t="shared" ref="O26" si="5">+O27+O28+O29+O30+O31+O32+O33+O33+O34+O35</f>
        <v>0</v>
      </c>
      <c r="P26" s="37">
        <f>+P27+P28+P30+P29+P31+P32+P33+P34+P35</f>
        <v>3492667.97</v>
      </c>
    </row>
    <row r="27" spans="1:16">
      <c r="A27" s="38" t="s">
        <v>17</v>
      </c>
      <c r="B27" s="39">
        <v>1685000</v>
      </c>
      <c r="C27" s="38"/>
      <c r="D27" s="40">
        <v>11609.01</v>
      </c>
      <c r="E27" s="40">
        <v>50301.25</v>
      </c>
      <c r="F27" s="40">
        <v>21865.67</v>
      </c>
      <c r="G27" s="40">
        <v>23078.23</v>
      </c>
      <c r="H27" s="47">
        <v>86146.559999999998</v>
      </c>
      <c r="I27" s="47">
        <v>33469.97</v>
      </c>
      <c r="J27" s="47">
        <v>16710.22</v>
      </c>
      <c r="K27" s="47">
        <v>32194.5</v>
      </c>
      <c r="L27" s="50"/>
      <c r="M27" s="50"/>
      <c r="N27" s="50"/>
      <c r="O27" s="43"/>
      <c r="P27" s="42">
        <f t="shared" si="3"/>
        <v>275375.41000000003</v>
      </c>
    </row>
    <row r="28" spans="1:16">
      <c r="A28" s="38" t="s">
        <v>18</v>
      </c>
      <c r="B28" s="39">
        <v>1045000</v>
      </c>
      <c r="C28" s="38"/>
      <c r="D28" s="40">
        <v>3258.48</v>
      </c>
      <c r="E28" s="40">
        <v>1873.22</v>
      </c>
      <c r="F28" s="40">
        <v>10</v>
      </c>
      <c r="G28" s="40"/>
      <c r="H28" s="47"/>
      <c r="I28" s="47">
        <v>71190</v>
      </c>
      <c r="J28" s="44"/>
      <c r="K28" s="47"/>
      <c r="L28" s="50"/>
      <c r="M28" s="46"/>
      <c r="N28" s="46"/>
      <c r="O28" s="46"/>
      <c r="P28" s="42">
        <f>+O28+N29+M28+L28+K28+J28+I28+H28+G28++F28+E28+D28</f>
        <v>76331.7</v>
      </c>
    </row>
    <row r="29" spans="1:16">
      <c r="A29" s="38" t="s">
        <v>19</v>
      </c>
      <c r="B29" s="39">
        <v>600000</v>
      </c>
      <c r="C29" s="38"/>
      <c r="D29" s="40">
        <v>200</v>
      </c>
      <c r="E29" s="40">
        <v>41370.050000000003</v>
      </c>
      <c r="F29" s="40">
        <v>74987.67</v>
      </c>
      <c r="G29" s="40">
        <v>215</v>
      </c>
      <c r="H29" s="47">
        <v>2171.19</v>
      </c>
      <c r="I29" s="47">
        <v>51879.19</v>
      </c>
      <c r="J29" s="47">
        <v>5619.19</v>
      </c>
      <c r="K29" s="47">
        <v>10102.5</v>
      </c>
      <c r="L29" s="50"/>
      <c r="M29" s="50"/>
      <c r="N29" s="52"/>
      <c r="O29" s="43"/>
      <c r="P29" s="42">
        <f>SUM(D29:N29)</f>
        <v>186544.79</v>
      </c>
    </row>
    <row r="30" spans="1:16">
      <c r="A30" s="38" t="s">
        <v>20</v>
      </c>
      <c r="B30" s="53">
        <v>160000</v>
      </c>
      <c r="C30" s="38"/>
      <c r="D30" s="40"/>
      <c r="E30" s="40"/>
      <c r="F30" s="40"/>
      <c r="G30" s="45">
        <v>655.20000000000005</v>
      </c>
      <c r="H30" s="47"/>
      <c r="I30" s="44"/>
      <c r="J30" s="44"/>
      <c r="K30" s="47"/>
      <c r="L30" s="54"/>
      <c r="M30" s="46"/>
      <c r="N30" s="46"/>
      <c r="O30" s="46"/>
      <c r="P30" s="42">
        <f>+O30+N31+M30+L30+K30+J30+I30+H30+G30++F30+E30+D30</f>
        <v>655.20000000000005</v>
      </c>
    </row>
    <row r="31" spans="1:16">
      <c r="A31" s="38" t="s">
        <v>21</v>
      </c>
      <c r="B31" s="39">
        <v>735000</v>
      </c>
      <c r="C31" s="38"/>
      <c r="D31" s="40">
        <v>418</v>
      </c>
      <c r="E31" s="40">
        <v>5326.82</v>
      </c>
      <c r="F31" s="40">
        <v>8847.0300000000007</v>
      </c>
      <c r="G31" s="40">
        <v>12662</v>
      </c>
      <c r="H31" s="47">
        <v>49497.03</v>
      </c>
      <c r="I31" s="47">
        <v>13670.86</v>
      </c>
      <c r="J31" s="47">
        <v>3739.33</v>
      </c>
      <c r="K31" s="47">
        <v>11147.41</v>
      </c>
      <c r="L31" s="55"/>
      <c r="M31" s="50"/>
      <c r="N31" s="52"/>
      <c r="O31" s="43"/>
      <c r="P31" s="42">
        <f>+O31+N32+M31+L31+K31+J31+I31+H31+G31++F31+E31+D31</f>
        <v>105308.48000000001</v>
      </c>
    </row>
    <row r="32" spans="1:16">
      <c r="A32" s="38" t="s">
        <v>22</v>
      </c>
      <c r="B32" s="39">
        <v>540000</v>
      </c>
      <c r="C32" s="38"/>
      <c r="D32" s="40">
        <v>1557.3</v>
      </c>
      <c r="E32" s="40">
        <v>18157.98</v>
      </c>
      <c r="F32" s="40">
        <v>3617.37</v>
      </c>
      <c r="G32" s="40">
        <v>22655.08</v>
      </c>
      <c r="H32" s="47">
        <v>6041.2</v>
      </c>
      <c r="I32" s="47">
        <v>3479.66</v>
      </c>
      <c r="J32" s="47">
        <v>135782.13</v>
      </c>
      <c r="K32" s="47">
        <v>5053.83</v>
      </c>
      <c r="L32" s="55"/>
      <c r="M32" s="50"/>
      <c r="N32" s="52"/>
      <c r="O32" s="43"/>
      <c r="P32" s="42">
        <f>SUM(D32:N32)</f>
        <v>196344.55</v>
      </c>
    </row>
    <row r="33" spans="1:16">
      <c r="A33" s="38" t="s">
        <v>23</v>
      </c>
      <c r="B33" s="39">
        <v>3100000</v>
      </c>
      <c r="C33" s="38"/>
      <c r="D33" s="40">
        <v>187433.28</v>
      </c>
      <c r="E33" s="40">
        <v>234612.47</v>
      </c>
      <c r="F33" s="40">
        <v>334924.74</v>
      </c>
      <c r="G33" s="40">
        <v>254134.32</v>
      </c>
      <c r="H33" s="47">
        <v>295855.99</v>
      </c>
      <c r="I33" s="47">
        <v>380242.39</v>
      </c>
      <c r="J33" s="47">
        <v>73561.990000000005</v>
      </c>
      <c r="K33" s="47">
        <v>125265.48</v>
      </c>
      <c r="L33" s="55"/>
      <c r="M33" s="50"/>
      <c r="N33" s="50"/>
      <c r="O33" s="43"/>
      <c r="P33" s="42">
        <f t="shared" si="3"/>
        <v>1886030.66</v>
      </c>
    </row>
    <row r="34" spans="1:16">
      <c r="A34" s="38" t="s">
        <v>41</v>
      </c>
      <c r="B34" s="39"/>
      <c r="C34" s="38"/>
      <c r="D34" s="40"/>
      <c r="E34" s="40"/>
      <c r="F34" s="40"/>
      <c r="G34" s="40"/>
      <c r="H34" s="47"/>
      <c r="I34" s="44"/>
      <c r="J34" s="44"/>
      <c r="K34" s="44"/>
      <c r="L34" s="55"/>
      <c r="M34" s="46"/>
      <c r="N34" s="46"/>
      <c r="O34" s="46"/>
      <c r="P34" s="42">
        <f t="shared" si="3"/>
        <v>0</v>
      </c>
    </row>
    <row r="35" spans="1:16">
      <c r="A35" s="38" t="s">
        <v>24</v>
      </c>
      <c r="B35" s="39">
        <v>4425000</v>
      </c>
      <c r="C35" s="38"/>
      <c r="D35" s="40">
        <v>10675.01</v>
      </c>
      <c r="E35" s="40">
        <v>57802.9</v>
      </c>
      <c r="F35" s="40">
        <v>217847.64</v>
      </c>
      <c r="G35" s="40">
        <v>47032.59</v>
      </c>
      <c r="H35" s="47">
        <v>127934.12</v>
      </c>
      <c r="I35" s="47">
        <v>177895.4</v>
      </c>
      <c r="J35" s="47">
        <v>43464.85</v>
      </c>
      <c r="K35" s="47">
        <v>83424.67</v>
      </c>
      <c r="L35" s="55"/>
      <c r="M35" s="50"/>
      <c r="N35" s="50"/>
      <c r="O35" s="43"/>
      <c r="P35" s="42">
        <f t="shared" si="3"/>
        <v>766077.18</v>
      </c>
    </row>
    <row r="36" spans="1:16">
      <c r="A36" s="34" t="s">
        <v>25</v>
      </c>
      <c r="B36" s="56">
        <f>+B37+B38+B39+B40+B41+B42+B43</f>
        <v>1585000</v>
      </c>
      <c r="C36" s="34"/>
      <c r="D36" s="40">
        <f>+D37+D38+D39+D40+D41+D42+D43</f>
        <v>0</v>
      </c>
      <c r="E36" s="40">
        <f t="shared" ref="E36:O36" si="6">+E37+E38+E39+E40+E41+E42+E43</f>
        <v>0</v>
      </c>
      <c r="F36" s="40">
        <f t="shared" si="6"/>
        <v>0</v>
      </c>
      <c r="G36" s="40">
        <f t="shared" si="6"/>
        <v>0</v>
      </c>
      <c r="H36" s="40">
        <f t="shared" si="6"/>
        <v>0</v>
      </c>
      <c r="I36" s="49">
        <f t="shared" si="6"/>
        <v>45000</v>
      </c>
      <c r="J36" s="40">
        <f t="shared" si="6"/>
        <v>0</v>
      </c>
      <c r="K36" s="40">
        <f t="shared" si="6"/>
        <v>0</v>
      </c>
      <c r="L36" s="55"/>
      <c r="M36" s="40"/>
      <c r="N36" s="49"/>
      <c r="O36" s="40">
        <f t="shared" si="6"/>
        <v>0</v>
      </c>
      <c r="P36" s="49">
        <f>+P37+P38+P39+P40+P41+P42+P43</f>
        <v>45000</v>
      </c>
    </row>
    <row r="37" spans="1:16">
      <c r="A37" s="38" t="s">
        <v>26</v>
      </c>
      <c r="B37" s="57">
        <v>1585000</v>
      </c>
      <c r="C37" s="38"/>
      <c r="D37" s="40"/>
      <c r="E37" s="40"/>
      <c r="F37" s="40"/>
      <c r="G37" s="40"/>
      <c r="H37" s="47"/>
      <c r="I37" s="47">
        <v>45000</v>
      </c>
      <c r="J37" s="47"/>
      <c r="K37" s="44"/>
      <c r="L37" s="55"/>
      <c r="M37" s="50"/>
      <c r="N37" s="50"/>
      <c r="O37" s="43"/>
      <c r="P37" s="42">
        <f t="shared" si="3"/>
        <v>45000</v>
      </c>
    </row>
    <row r="38" spans="1:16">
      <c r="A38" s="38" t="s">
        <v>42</v>
      </c>
      <c r="B38" s="38"/>
      <c r="C38" s="38"/>
      <c r="D38" s="40"/>
      <c r="E38" s="40"/>
      <c r="F38" s="40"/>
      <c r="G38" s="40"/>
      <c r="H38" s="47"/>
      <c r="I38" s="44"/>
      <c r="J38" s="44"/>
      <c r="K38" s="44"/>
      <c r="L38" s="55"/>
      <c r="M38" s="46"/>
      <c r="N38" s="46"/>
      <c r="O38" s="46"/>
      <c r="P38" s="42">
        <f t="shared" si="3"/>
        <v>0</v>
      </c>
    </row>
    <row r="39" spans="1:16">
      <c r="A39" s="38" t="s">
        <v>43</v>
      </c>
      <c r="B39" s="38"/>
      <c r="C39" s="38"/>
      <c r="D39" s="40"/>
      <c r="E39" s="40"/>
      <c r="F39" s="40"/>
      <c r="G39" s="40"/>
      <c r="H39" s="47"/>
      <c r="I39" s="44"/>
      <c r="J39" s="44"/>
      <c r="K39" s="44"/>
      <c r="L39" s="55"/>
      <c r="M39" s="46"/>
      <c r="N39" s="46"/>
      <c r="O39" s="46"/>
      <c r="P39" s="42">
        <f t="shared" si="3"/>
        <v>0</v>
      </c>
    </row>
    <row r="40" spans="1:16">
      <c r="A40" s="38" t="s">
        <v>44</v>
      </c>
      <c r="B40" s="38"/>
      <c r="C40" s="38"/>
      <c r="D40" s="40"/>
      <c r="E40" s="40"/>
      <c r="F40" s="40"/>
      <c r="G40" s="40"/>
      <c r="H40" s="47"/>
      <c r="I40" s="44"/>
      <c r="J40" s="44"/>
      <c r="K40" s="44"/>
      <c r="L40" s="55"/>
      <c r="M40" s="46"/>
      <c r="N40" s="46"/>
      <c r="O40" s="46"/>
      <c r="P40" s="42">
        <f t="shared" si="3"/>
        <v>0</v>
      </c>
    </row>
    <row r="41" spans="1:16">
      <c r="A41" s="38" t="s">
        <v>45</v>
      </c>
      <c r="B41" s="38"/>
      <c r="C41" s="38"/>
      <c r="D41" s="40"/>
      <c r="E41" s="40"/>
      <c r="F41" s="40"/>
      <c r="G41" s="40"/>
      <c r="H41" s="47"/>
      <c r="I41" s="44"/>
      <c r="J41" s="44"/>
      <c r="K41" s="44"/>
      <c r="L41" s="55"/>
      <c r="M41" s="46"/>
      <c r="N41" s="46"/>
      <c r="O41" s="46"/>
      <c r="P41" s="42">
        <f t="shared" si="3"/>
        <v>0</v>
      </c>
    </row>
    <row r="42" spans="1:16">
      <c r="A42" s="38" t="s">
        <v>27</v>
      </c>
      <c r="B42" s="38"/>
      <c r="C42" s="38"/>
      <c r="D42" s="40"/>
      <c r="E42" s="44"/>
      <c r="F42" s="40"/>
      <c r="G42" s="40"/>
      <c r="H42" s="47"/>
      <c r="I42" s="44"/>
      <c r="J42" s="44"/>
      <c r="K42" s="44"/>
      <c r="L42" s="55"/>
      <c r="M42" s="46"/>
      <c r="N42" s="46"/>
      <c r="O42" s="46"/>
      <c r="P42" s="42">
        <f t="shared" si="3"/>
        <v>0</v>
      </c>
    </row>
    <row r="43" spans="1:16">
      <c r="A43" s="38" t="s">
        <v>46</v>
      </c>
      <c r="B43" s="38"/>
      <c r="C43" s="38"/>
      <c r="D43" s="40"/>
      <c r="E43" s="44"/>
      <c r="F43" s="40"/>
      <c r="G43" s="40"/>
      <c r="H43" s="47"/>
      <c r="I43" s="44"/>
      <c r="J43" s="44"/>
      <c r="K43" s="44"/>
      <c r="L43" s="55"/>
      <c r="M43" s="46"/>
      <c r="N43" s="46"/>
      <c r="O43" s="46"/>
      <c r="P43" s="42">
        <f t="shared" si="3"/>
        <v>0</v>
      </c>
    </row>
    <row r="44" spans="1:16">
      <c r="A44" s="34" t="s">
        <v>47</v>
      </c>
      <c r="B44" s="34"/>
      <c r="C44" s="34"/>
      <c r="D44" s="40">
        <f>+D45+D46+D47+D48+D49+D50+D51</f>
        <v>0</v>
      </c>
      <c r="E44" s="40">
        <f t="shared" ref="E44:O44" si="7">+E45+E46+E47+E48+E49+E50+E51</f>
        <v>0</v>
      </c>
      <c r="F44" s="40">
        <f t="shared" si="7"/>
        <v>0</v>
      </c>
      <c r="G44" s="40">
        <f t="shared" si="7"/>
        <v>0</v>
      </c>
      <c r="H44" s="40">
        <f t="shared" si="7"/>
        <v>0</v>
      </c>
      <c r="I44" s="40">
        <f t="shared" si="7"/>
        <v>0</v>
      </c>
      <c r="J44" s="40">
        <f t="shared" si="7"/>
        <v>0</v>
      </c>
      <c r="K44" s="40">
        <f t="shared" si="7"/>
        <v>0</v>
      </c>
      <c r="L44" s="55"/>
      <c r="M44" s="40"/>
      <c r="N44" s="40"/>
      <c r="O44" s="40">
        <f t="shared" si="7"/>
        <v>0</v>
      </c>
      <c r="P44" s="49">
        <f>+P45+P46+P47+P48+P49+P50+P51</f>
        <v>0</v>
      </c>
    </row>
    <row r="45" spans="1:16">
      <c r="A45" s="38" t="s">
        <v>48</v>
      </c>
      <c r="B45" s="38"/>
      <c r="C45" s="38"/>
      <c r="D45" s="40"/>
      <c r="E45" s="44"/>
      <c r="F45" s="40"/>
      <c r="G45" s="40"/>
      <c r="H45" s="47"/>
      <c r="I45" s="44"/>
      <c r="J45" s="44"/>
      <c r="K45" s="44"/>
      <c r="L45" s="55"/>
      <c r="M45" s="46"/>
      <c r="N45" s="46"/>
      <c r="O45" s="46"/>
      <c r="P45" s="42">
        <f t="shared" si="3"/>
        <v>0</v>
      </c>
    </row>
    <row r="46" spans="1:16">
      <c r="A46" s="38" t="s">
        <v>49</v>
      </c>
      <c r="B46" s="38"/>
      <c r="C46" s="38"/>
      <c r="D46" s="40"/>
      <c r="E46" s="44"/>
      <c r="F46" s="40"/>
      <c r="G46" s="45"/>
      <c r="H46" s="47"/>
      <c r="I46" s="44"/>
      <c r="J46" s="44"/>
      <c r="K46" s="44"/>
      <c r="L46" s="55"/>
      <c r="M46" s="46"/>
      <c r="N46" s="46"/>
      <c r="O46" s="46"/>
      <c r="P46" s="42">
        <f t="shared" si="3"/>
        <v>0</v>
      </c>
    </row>
    <row r="47" spans="1:16">
      <c r="A47" s="38" t="s">
        <v>50</v>
      </c>
      <c r="B47" s="38"/>
      <c r="C47" s="38"/>
      <c r="D47" s="40"/>
      <c r="E47" s="44"/>
      <c r="F47" s="40"/>
      <c r="G47" s="45"/>
      <c r="H47" s="47"/>
      <c r="I47" s="44"/>
      <c r="J47" s="44"/>
      <c r="K47" s="44"/>
      <c r="L47" s="55"/>
      <c r="M47" s="46"/>
      <c r="N47" s="46"/>
      <c r="O47" s="46"/>
      <c r="P47" s="42">
        <f t="shared" si="3"/>
        <v>0</v>
      </c>
    </row>
    <row r="48" spans="1:16">
      <c r="A48" s="38" t="s">
        <v>51</v>
      </c>
      <c r="B48" s="38"/>
      <c r="C48" s="38"/>
      <c r="D48" s="40"/>
      <c r="E48" s="44"/>
      <c r="F48" s="40"/>
      <c r="G48" s="45"/>
      <c r="H48" s="47"/>
      <c r="I48" s="44"/>
      <c r="J48" s="44"/>
      <c r="K48" s="44"/>
      <c r="L48" s="55"/>
      <c r="M48" s="46"/>
      <c r="N48" s="46"/>
      <c r="O48" s="46"/>
      <c r="P48" s="42">
        <f t="shared" si="3"/>
        <v>0</v>
      </c>
    </row>
    <row r="49" spans="1:16">
      <c r="A49" s="38" t="s">
        <v>52</v>
      </c>
      <c r="B49" s="38"/>
      <c r="C49" s="38"/>
      <c r="D49" s="40"/>
      <c r="E49" s="44"/>
      <c r="F49" s="40"/>
      <c r="G49" s="45"/>
      <c r="H49" s="44"/>
      <c r="I49" s="44"/>
      <c r="J49" s="44"/>
      <c r="K49" s="44"/>
      <c r="L49" s="55"/>
      <c r="M49" s="46"/>
      <c r="N49" s="46"/>
      <c r="O49" s="46"/>
      <c r="P49" s="42">
        <f t="shared" si="3"/>
        <v>0</v>
      </c>
    </row>
    <row r="50" spans="1:16">
      <c r="A50" s="38" t="s">
        <v>53</v>
      </c>
      <c r="B50" s="38"/>
      <c r="C50" s="38"/>
      <c r="D50" s="40"/>
      <c r="E50" s="44"/>
      <c r="F50" s="40"/>
      <c r="G50" s="45"/>
      <c r="H50" s="47"/>
      <c r="I50" s="47"/>
      <c r="J50" s="47"/>
      <c r="K50" s="47"/>
      <c r="L50" s="55"/>
      <c r="M50" s="46"/>
      <c r="N50" s="46"/>
      <c r="O50" s="46"/>
      <c r="P50" s="42">
        <f t="shared" si="3"/>
        <v>0</v>
      </c>
    </row>
    <row r="51" spans="1:16">
      <c r="A51" s="38" t="s">
        <v>54</v>
      </c>
      <c r="B51" s="38"/>
      <c r="C51" s="38"/>
      <c r="D51" s="40"/>
      <c r="E51" s="44"/>
      <c r="F51" s="40"/>
      <c r="G51" s="45"/>
      <c r="H51" s="47"/>
      <c r="I51" s="47"/>
      <c r="J51" s="47"/>
      <c r="K51" s="47"/>
      <c r="L51" s="55"/>
      <c r="M51" s="46"/>
      <c r="N51" s="46"/>
      <c r="O51" s="46"/>
      <c r="P51" s="42">
        <f t="shared" si="3"/>
        <v>0</v>
      </c>
    </row>
    <row r="52" spans="1:16">
      <c r="A52" s="34" t="s">
        <v>28</v>
      </c>
      <c r="B52" s="51">
        <v>4279153</v>
      </c>
      <c r="C52" s="34"/>
      <c r="D52" s="49">
        <f>+D53+D54+D55+D56+D57+D58+D59+D60+D61</f>
        <v>48397.9</v>
      </c>
      <c r="E52" s="49">
        <f t="shared" ref="E52:O52" si="8">+E53+E54+E55+E56+E57+E58+E59+E60+E61</f>
        <v>0</v>
      </c>
      <c r="F52" s="49">
        <f t="shared" si="8"/>
        <v>24611.4</v>
      </c>
      <c r="G52" s="49">
        <f t="shared" si="8"/>
        <v>280537.84999999998</v>
      </c>
      <c r="H52" s="49">
        <f t="shared" si="8"/>
        <v>6058.25</v>
      </c>
      <c r="I52" s="49">
        <f>+I53+I54+I55+I56+I57+I58+I59+I60+I61</f>
        <v>4525759.4300000006</v>
      </c>
      <c r="J52" s="49">
        <f t="shared" si="8"/>
        <v>105092.55</v>
      </c>
      <c r="K52" s="49">
        <f t="shared" si="8"/>
        <v>1023959.1</v>
      </c>
      <c r="L52" s="49"/>
      <c r="M52" s="49"/>
      <c r="N52" s="49"/>
      <c r="O52" s="49">
        <f t="shared" si="8"/>
        <v>0</v>
      </c>
      <c r="P52" s="49">
        <f>+P53+P54+P55+P56+P57+P58+P59+P60+P61</f>
        <v>6014416.4799999995</v>
      </c>
    </row>
    <row r="53" spans="1:16" ht="16.5">
      <c r="A53" s="38" t="s">
        <v>29</v>
      </c>
      <c r="B53" s="39">
        <v>1184153</v>
      </c>
      <c r="C53" s="38"/>
      <c r="D53" s="40">
        <v>48397.9</v>
      </c>
      <c r="E53" s="47"/>
      <c r="F53" s="58">
        <v>24611.4</v>
      </c>
      <c r="G53" s="59">
        <v>280537.84999999998</v>
      </c>
      <c r="H53" s="47"/>
      <c r="I53" s="47"/>
      <c r="J53" s="47"/>
      <c r="K53" s="47">
        <v>681657.24</v>
      </c>
      <c r="L53" s="55"/>
      <c r="M53" s="50"/>
      <c r="N53" s="46"/>
      <c r="O53" s="46"/>
      <c r="P53" s="42">
        <f t="shared" si="3"/>
        <v>1035204.39</v>
      </c>
    </row>
    <row r="54" spans="1:16">
      <c r="A54" s="38" t="s">
        <v>30</v>
      </c>
      <c r="B54" s="39"/>
      <c r="C54" s="38"/>
      <c r="D54" s="40"/>
      <c r="E54" s="44"/>
      <c r="F54" s="40"/>
      <c r="G54" s="47"/>
      <c r="H54" s="47"/>
      <c r="I54" s="47"/>
      <c r="J54" s="47"/>
      <c r="K54" s="47"/>
      <c r="L54" s="55"/>
      <c r="M54" s="46"/>
      <c r="N54" s="46"/>
      <c r="O54" s="46"/>
      <c r="P54" s="42">
        <f t="shared" si="3"/>
        <v>0</v>
      </c>
    </row>
    <row r="55" spans="1:16">
      <c r="A55" s="38" t="s">
        <v>31</v>
      </c>
      <c r="B55" s="39">
        <v>50000</v>
      </c>
      <c r="C55" s="38"/>
      <c r="D55" s="40"/>
      <c r="E55" s="44"/>
      <c r="F55" s="40"/>
      <c r="G55" s="45"/>
      <c r="H55" s="47"/>
      <c r="I55" s="47"/>
      <c r="J55" s="47"/>
      <c r="K55" s="47"/>
      <c r="L55" s="55"/>
      <c r="M55" s="46"/>
      <c r="N55" s="46"/>
      <c r="O55" s="46"/>
      <c r="P55" s="42">
        <f t="shared" si="3"/>
        <v>0</v>
      </c>
    </row>
    <row r="56" spans="1:16">
      <c r="A56" s="38" t="s">
        <v>32</v>
      </c>
      <c r="B56" s="39">
        <v>2825000</v>
      </c>
      <c r="C56" s="38"/>
      <c r="D56" s="40"/>
      <c r="E56" s="44"/>
      <c r="F56" s="40"/>
      <c r="G56" s="45"/>
      <c r="H56" s="47"/>
      <c r="I56" s="47">
        <v>4444590.32</v>
      </c>
      <c r="J56" s="47"/>
      <c r="K56" s="47">
        <v>260098.88</v>
      </c>
      <c r="L56" s="55"/>
      <c r="M56" s="46"/>
      <c r="N56" s="46"/>
      <c r="O56" s="46"/>
      <c r="P56" s="42">
        <f t="shared" si="3"/>
        <v>4704689.2</v>
      </c>
    </row>
    <row r="57" spans="1:16">
      <c r="A57" s="38" t="s">
        <v>33</v>
      </c>
      <c r="B57" s="39">
        <v>220000</v>
      </c>
      <c r="C57" s="38"/>
      <c r="D57" s="40"/>
      <c r="E57" s="47"/>
      <c r="F57" s="40"/>
      <c r="G57" s="45"/>
      <c r="H57" s="47">
        <v>6058.25</v>
      </c>
      <c r="I57" s="47">
        <v>81169.11</v>
      </c>
      <c r="J57" s="47">
        <v>105092.55</v>
      </c>
      <c r="K57" s="47">
        <v>82202.98</v>
      </c>
      <c r="L57" s="55"/>
      <c r="M57" s="50"/>
      <c r="N57" s="52"/>
      <c r="O57" s="46"/>
      <c r="P57" s="42">
        <f t="shared" si="3"/>
        <v>274522.89</v>
      </c>
    </row>
    <row r="58" spans="1:16">
      <c r="A58" s="38" t="s">
        <v>55</v>
      </c>
      <c r="B58" s="39"/>
      <c r="C58" s="38"/>
      <c r="D58" s="40"/>
      <c r="E58" s="44"/>
      <c r="F58" s="40"/>
      <c r="G58" s="45"/>
      <c r="H58" s="47"/>
      <c r="I58" s="47"/>
      <c r="J58" s="47"/>
      <c r="K58" s="47"/>
      <c r="L58" s="55"/>
      <c r="M58" s="46"/>
      <c r="N58" s="46"/>
      <c r="O58" s="46"/>
      <c r="P58" s="42">
        <f t="shared" si="3"/>
        <v>0</v>
      </c>
    </row>
    <row r="59" spans="1:16">
      <c r="A59" s="38" t="s">
        <v>56</v>
      </c>
      <c r="B59" s="39"/>
      <c r="C59" s="38"/>
      <c r="D59" s="40"/>
      <c r="E59" s="44"/>
      <c r="F59" s="40"/>
      <c r="G59" s="45"/>
      <c r="H59" s="47"/>
      <c r="I59" s="47"/>
      <c r="J59" s="47"/>
      <c r="K59" s="47"/>
      <c r="L59" s="55"/>
      <c r="M59" s="46"/>
      <c r="N59" s="46"/>
      <c r="O59" s="46"/>
      <c r="P59" s="42">
        <f t="shared" si="3"/>
        <v>0</v>
      </c>
    </row>
    <row r="60" spans="1:16">
      <c r="A60" s="38" t="s">
        <v>34</v>
      </c>
      <c r="B60" s="39"/>
      <c r="C60" s="38"/>
      <c r="D60" s="40"/>
      <c r="E60" s="47"/>
      <c r="F60" s="47"/>
      <c r="G60" s="45"/>
      <c r="H60" s="47"/>
      <c r="I60" s="47"/>
      <c r="J60" s="47"/>
      <c r="K60" s="47"/>
      <c r="L60" s="55"/>
      <c r="M60" s="46"/>
      <c r="N60" s="46"/>
      <c r="O60" s="46"/>
      <c r="P60" s="42">
        <f t="shared" si="3"/>
        <v>0</v>
      </c>
    </row>
    <row r="61" spans="1:16">
      <c r="A61" s="38" t="s">
        <v>57</v>
      </c>
      <c r="B61" s="39"/>
      <c r="C61" s="38"/>
      <c r="D61" s="40"/>
      <c r="E61" s="44"/>
      <c r="F61" s="40"/>
      <c r="G61" s="45"/>
      <c r="H61" s="47"/>
      <c r="I61" s="47"/>
      <c r="J61" s="47"/>
      <c r="K61" s="47"/>
      <c r="L61" s="55"/>
      <c r="M61" s="46"/>
      <c r="N61" s="46"/>
      <c r="O61" s="46"/>
      <c r="P61" s="42">
        <f t="shared" si="3"/>
        <v>0</v>
      </c>
    </row>
    <row r="62" spans="1:16">
      <c r="A62" s="34" t="s">
        <v>58</v>
      </c>
      <c r="B62" s="51">
        <f>SUM(B63:B64)</f>
        <v>22031940</v>
      </c>
      <c r="C62" s="34"/>
      <c r="D62" s="49">
        <f>+D63+D64+D65+D66</f>
        <v>0</v>
      </c>
      <c r="E62" s="49">
        <f t="shared" ref="E62:O62" si="9">+E63+E64+E65+E66</f>
        <v>0</v>
      </c>
      <c r="F62" s="49">
        <f t="shared" si="9"/>
        <v>0</v>
      </c>
      <c r="G62" s="49">
        <f t="shared" si="9"/>
        <v>0</v>
      </c>
      <c r="H62" s="49">
        <f t="shared" si="9"/>
        <v>0</v>
      </c>
      <c r="I62" s="49">
        <f t="shared" si="9"/>
        <v>0</v>
      </c>
      <c r="J62" s="49">
        <f t="shared" si="9"/>
        <v>0</v>
      </c>
      <c r="K62" s="49">
        <f t="shared" si="9"/>
        <v>0</v>
      </c>
      <c r="L62" s="49"/>
      <c r="M62" s="49"/>
      <c r="N62" s="49"/>
      <c r="O62" s="49">
        <f t="shared" si="9"/>
        <v>0</v>
      </c>
      <c r="P62" s="49">
        <f>+P63+P64+P65+P66</f>
        <v>0</v>
      </c>
    </row>
    <row r="63" spans="1:16">
      <c r="A63" s="60" t="s">
        <v>59</v>
      </c>
      <c r="B63" s="39"/>
      <c r="C63" s="60"/>
      <c r="D63" s="41"/>
      <c r="E63" s="46"/>
      <c r="F63" s="41"/>
      <c r="G63" s="54"/>
      <c r="H63" s="50"/>
      <c r="I63" s="50"/>
      <c r="J63" s="50"/>
      <c r="K63" s="50"/>
      <c r="L63" s="55"/>
      <c r="M63" s="50"/>
      <c r="N63" s="46"/>
      <c r="O63" s="46"/>
      <c r="P63" s="42">
        <f t="shared" si="3"/>
        <v>0</v>
      </c>
    </row>
    <row r="64" spans="1:16">
      <c r="A64" s="60" t="s">
        <v>60</v>
      </c>
      <c r="B64" s="39">
        <v>22031940</v>
      </c>
      <c r="C64" s="60"/>
      <c r="D64" s="41"/>
      <c r="E64" s="46"/>
      <c r="F64" s="46"/>
      <c r="G64" s="54"/>
      <c r="H64" s="50"/>
      <c r="I64" s="50"/>
      <c r="J64" s="50"/>
      <c r="K64" s="50"/>
      <c r="L64" s="55"/>
      <c r="M64" s="46"/>
      <c r="N64" s="46"/>
      <c r="O64" s="46"/>
      <c r="P64" s="42">
        <f t="shared" si="3"/>
        <v>0</v>
      </c>
    </row>
    <row r="65" spans="1:16">
      <c r="A65" s="60" t="s">
        <v>61</v>
      </c>
      <c r="B65" s="39"/>
      <c r="C65" s="60"/>
      <c r="D65" s="41"/>
      <c r="E65" s="46"/>
      <c r="F65" s="46"/>
      <c r="G65" s="54"/>
      <c r="H65" s="50"/>
      <c r="I65" s="50"/>
      <c r="J65" s="50"/>
      <c r="K65" s="50"/>
      <c r="L65" s="55"/>
      <c r="M65" s="46"/>
      <c r="N65" s="46"/>
      <c r="O65" s="46"/>
      <c r="P65" s="42">
        <f t="shared" si="3"/>
        <v>0</v>
      </c>
    </row>
    <row r="66" spans="1:16">
      <c r="A66" s="60" t="s">
        <v>62</v>
      </c>
      <c r="B66" s="39"/>
      <c r="C66" s="60"/>
      <c r="D66" s="41"/>
      <c r="E66" s="46"/>
      <c r="F66" s="46"/>
      <c r="G66" s="54"/>
      <c r="H66" s="50"/>
      <c r="I66" s="50"/>
      <c r="J66" s="50"/>
      <c r="K66" s="50"/>
      <c r="L66" s="55"/>
      <c r="M66" s="46"/>
      <c r="N66" s="46"/>
      <c r="O66" s="46"/>
      <c r="P66" s="42">
        <f t="shared" si="3"/>
        <v>0</v>
      </c>
    </row>
    <row r="67" spans="1:16">
      <c r="A67" s="61" t="s">
        <v>63</v>
      </c>
      <c r="B67" s="61"/>
      <c r="C67" s="61"/>
      <c r="D67" s="62">
        <f>+D68+D69</f>
        <v>0</v>
      </c>
      <c r="E67" s="62">
        <f t="shared" ref="E67:O67" si="10">+E68+E69</f>
        <v>0</v>
      </c>
      <c r="F67" s="62">
        <f t="shared" si="10"/>
        <v>0</v>
      </c>
      <c r="G67" s="62">
        <f t="shared" si="10"/>
        <v>0</v>
      </c>
      <c r="H67" s="62">
        <f t="shared" si="10"/>
        <v>0</v>
      </c>
      <c r="I67" s="62">
        <f t="shared" si="10"/>
        <v>0</v>
      </c>
      <c r="J67" s="62">
        <f t="shared" si="10"/>
        <v>0</v>
      </c>
      <c r="K67" s="62">
        <f t="shared" si="10"/>
        <v>0</v>
      </c>
      <c r="L67" s="55"/>
      <c r="M67" s="62"/>
      <c r="N67" s="62"/>
      <c r="O67" s="62">
        <f t="shared" si="10"/>
        <v>0</v>
      </c>
      <c r="P67" s="62">
        <f>+P68+P69+P70+P71+P72+P73</f>
        <v>0</v>
      </c>
    </row>
    <row r="68" spans="1:16">
      <c r="A68" s="60" t="s">
        <v>64</v>
      </c>
      <c r="B68" s="60"/>
      <c r="C68" s="60"/>
      <c r="D68" s="41"/>
      <c r="E68" s="46"/>
      <c r="F68" s="46"/>
      <c r="G68" s="54"/>
      <c r="H68" s="46"/>
      <c r="I68" s="46"/>
      <c r="J68" s="46"/>
      <c r="K68" s="46"/>
      <c r="L68" s="55"/>
      <c r="M68" s="46"/>
      <c r="N68" s="46"/>
      <c r="O68" s="46"/>
      <c r="P68" s="42">
        <f t="shared" si="3"/>
        <v>0</v>
      </c>
    </row>
    <row r="69" spans="1:16">
      <c r="A69" s="60" t="s">
        <v>65</v>
      </c>
      <c r="B69" s="60"/>
      <c r="C69" s="60"/>
      <c r="D69" s="41"/>
      <c r="E69" s="46"/>
      <c r="F69" s="46"/>
      <c r="G69" s="54"/>
      <c r="H69" s="46"/>
      <c r="I69" s="46"/>
      <c r="J69" s="46"/>
      <c r="K69" s="46"/>
      <c r="L69" s="55"/>
      <c r="M69" s="46"/>
      <c r="N69" s="46"/>
      <c r="O69" s="46"/>
      <c r="P69" s="42">
        <f t="shared" si="3"/>
        <v>0</v>
      </c>
    </row>
    <row r="70" spans="1:16">
      <c r="A70" s="61" t="s">
        <v>66</v>
      </c>
      <c r="B70" s="61"/>
      <c r="C70" s="61"/>
      <c r="D70" s="62">
        <f>+D71+D72+D73</f>
        <v>0</v>
      </c>
      <c r="E70" s="62">
        <f t="shared" ref="E70:P70" si="11">+E71+E72+E73</f>
        <v>0</v>
      </c>
      <c r="F70" s="62">
        <f t="shared" si="11"/>
        <v>0</v>
      </c>
      <c r="G70" s="62">
        <f t="shared" si="11"/>
        <v>0</v>
      </c>
      <c r="H70" s="62">
        <f t="shared" si="11"/>
        <v>0</v>
      </c>
      <c r="I70" s="62">
        <f t="shared" si="11"/>
        <v>0</v>
      </c>
      <c r="J70" s="62">
        <f t="shared" si="11"/>
        <v>0</v>
      </c>
      <c r="K70" s="62">
        <f t="shared" si="11"/>
        <v>0</v>
      </c>
      <c r="L70" s="55"/>
      <c r="M70" s="62"/>
      <c r="N70" s="62"/>
      <c r="O70" s="62">
        <f t="shared" si="11"/>
        <v>0</v>
      </c>
      <c r="P70" s="62">
        <f t="shared" si="11"/>
        <v>0</v>
      </c>
    </row>
    <row r="71" spans="1:16">
      <c r="A71" s="60" t="s">
        <v>67</v>
      </c>
      <c r="B71" s="60"/>
      <c r="C71" s="60"/>
      <c r="D71" s="41"/>
      <c r="E71" s="46"/>
      <c r="F71" s="46"/>
      <c r="G71" s="54"/>
      <c r="H71" s="46"/>
      <c r="I71" s="46"/>
      <c r="J71" s="46"/>
      <c r="K71" s="46"/>
      <c r="L71" s="55"/>
      <c r="M71" s="46"/>
      <c r="N71" s="46"/>
      <c r="O71" s="46"/>
      <c r="P71" s="42">
        <f t="shared" si="3"/>
        <v>0</v>
      </c>
    </row>
    <row r="72" spans="1:16">
      <c r="A72" s="60" t="s">
        <v>68</v>
      </c>
      <c r="B72" s="60"/>
      <c r="C72" s="60"/>
      <c r="D72" s="41"/>
      <c r="E72" s="46"/>
      <c r="F72" s="46"/>
      <c r="G72" s="54"/>
      <c r="H72" s="46"/>
      <c r="I72" s="46"/>
      <c r="J72" s="46"/>
      <c r="K72" s="46"/>
      <c r="L72" s="55"/>
      <c r="M72" s="46"/>
      <c r="N72" s="46"/>
      <c r="O72" s="46"/>
      <c r="P72" s="42">
        <f t="shared" si="3"/>
        <v>0</v>
      </c>
    </row>
    <row r="73" spans="1:16">
      <c r="A73" s="60" t="s">
        <v>69</v>
      </c>
      <c r="B73" s="60"/>
      <c r="C73" s="60"/>
      <c r="D73" s="41"/>
      <c r="E73" s="46"/>
      <c r="F73" s="46"/>
      <c r="G73" s="54"/>
      <c r="H73" s="46"/>
      <c r="I73" s="46"/>
      <c r="J73" s="46"/>
      <c r="K73" s="46"/>
      <c r="L73" s="55"/>
      <c r="M73" s="46"/>
      <c r="N73" s="46"/>
      <c r="O73" s="46"/>
      <c r="P73" s="42">
        <f t="shared" si="3"/>
        <v>0</v>
      </c>
    </row>
    <row r="74" spans="1:16">
      <c r="A74" s="63" t="s">
        <v>70</v>
      </c>
      <c r="B74" s="63"/>
      <c r="C74" s="63"/>
      <c r="D74" s="64">
        <f>+D75+D78+D81</f>
        <v>1715215.04</v>
      </c>
      <c r="E74" s="64">
        <f t="shared" ref="E74:O74" si="12">+E75+E78+E81</f>
        <v>5078005.74</v>
      </c>
      <c r="F74" s="64">
        <f t="shared" si="12"/>
        <v>2574447.14</v>
      </c>
      <c r="G74" s="64">
        <f>G76</f>
        <v>7509865.1900000004</v>
      </c>
      <c r="H74" s="64">
        <f>++H75++H78+H81</f>
        <v>2052270.78</v>
      </c>
      <c r="I74" s="64">
        <f>+I75+I78+I81</f>
        <v>3767665.76</v>
      </c>
      <c r="J74" s="64">
        <f>J76</f>
        <v>1857651.26</v>
      </c>
      <c r="K74" s="64">
        <f>K78</f>
        <v>579049.71</v>
      </c>
      <c r="L74" s="64"/>
      <c r="M74" s="64"/>
      <c r="N74" s="64"/>
      <c r="O74" s="64">
        <f t="shared" si="12"/>
        <v>0</v>
      </c>
      <c r="P74" s="64">
        <f>+P75+P76+P77+P78+P79+P80+P81+P82</f>
        <v>36032112.900000006</v>
      </c>
    </row>
    <row r="75" spans="1:16">
      <c r="A75" s="61" t="s">
        <v>71</v>
      </c>
      <c r="B75" s="61"/>
      <c r="C75" s="61"/>
      <c r="D75" s="51"/>
      <c r="E75" s="46">
        <v>5078005.74</v>
      </c>
      <c r="F75" s="46"/>
      <c r="G75" s="46"/>
      <c r="H75" s="53">
        <f>+H76+H77</f>
        <v>2052270.78</v>
      </c>
      <c r="I75" s="55">
        <f>+I76+I77</f>
        <v>3767665.76</v>
      </c>
      <c r="J75" s="55"/>
      <c r="K75" s="46"/>
      <c r="L75" s="55"/>
      <c r="M75" s="46"/>
      <c r="N75" s="46"/>
      <c r="O75" s="46"/>
      <c r="P75" s="42">
        <f t="shared" ref="P75:P112" si="13">+O75+N75+M75+L75+K75+J75+I75+H75+G75++F75+E75+D75</f>
        <v>10897942.280000001</v>
      </c>
    </row>
    <row r="76" spans="1:16">
      <c r="A76" s="60" t="s">
        <v>72</v>
      </c>
      <c r="B76" s="60"/>
      <c r="C76" s="60"/>
      <c r="D76" s="39"/>
      <c r="E76" s="53">
        <v>5078005.74</v>
      </c>
      <c r="F76" s="46"/>
      <c r="G76" s="53">
        <v>7509865.1900000004</v>
      </c>
      <c r="H76" s="53">
        <v>2052270.78</v>
      </c>
      <c r="I76" s="55">
        <v>3767665.76</v>
      </c>
      <c r="J76" s="55">
        <v>1857651.26</v>
      </c>
      <c r="K76" s="46"/>
      <c r="L76" s="55"/>
      <c r="M76" s="46"/>
      <c r="N76" s="46"/>
      <c r="O76" s="46"/>
      <c r="P76" s="42">
        <f t="shared" si="13"/>
        <v>20265458.73</v>
      </c>
    </row>
    <row r="77" spans="1:16">
      <c r="A77" s="60" t="s">
        <v>73</v>
      </c>
      <c r="B77" s="60"/>
      <c r="C77" s="60"/>
      <c r="D77" s="39"/>
      <c r="E77" s="46"/>
      <c r="F77" s="46"/>
      <c r="G77" s="46"/>
      <c r="H77" s="46"/>
      <c r="I77" s="46"/>
      <c r="J77" s="43"/>
      <c r="K77" s="46"/>
      <c r="L77" s="55"/>
      <c r="M77" s="46"/>
      <c r="N77" s="46"/>
      <c r="O77" s="46"/>
      <c r="P77" s="42">
        <f t="shared" si="13"/>
        <v>0</v>
      </c>
    </row>
    <row r="78" spans="1:16">
      <c r="A78" s="61" t="s">
        <v>74</v>
      </c>
      <c r="B78" s="61"/>
      <c r="C78" s="61"/>
      <c r="D78" s="51">
        <f>+D79+D80</f>
        <v>1715215.04</v>
      </c>
      <c r="E78" s="51">
        <f t="shared" ref="E78:O78" si="14">+E79+E80</f>
        <v>0</v>
      </c>
      <c r="F78" s="51">
        <f t="shared" si="14"/>
        <v>2574447.14</v>
      </c>
      <c r="G78" s="51">
        <f t="shared" si="14"/>
        <v>0</v>
      </c>
      <c r="H78" s="51">
        <f t="shared" si="14"/>
        <v>0</v>
      </c>
      <c r="I78" s="51">
        <f t="shared" si="14"/>
        <v>0</v>
      </c>
      <c r="J78" s="51">
        <f t="shared" si="14"/>
        <v>0</v>
      </c>
      <c r="K78" s="51">
        <f t="shared" si="14"/>
        <v>579049.71</v>
      </c>
      <c r="L78" s="51"/>
      <c r="M78" s="51"/>
      <c r="N78" s="51"/>
      <c r="O78" s="51">
        <f t="shared" si="14"/>
        <v>0</v>
      </c>
      <c r="P78" s="51"/>
    </row>
    <row r="79" spans="1:16">
      <c r="A79" s="60" t="s">
        <v>75</v>
      </c>
      <c r="B79" s="60"/>
      <c r="C79" s="60"/>
      <c r="D79" s="39">
        <v>1715215.04</v>
      </c>
      <c r="E79" s="46"/>
      <c r="F79" s="39">
        <v>2574447.14</v>
      </c>
      <c r="G79" s="39"/>
      <c r="H79" s="46"/>
      <c r="I79" s="46"/>
      <c r="J79" s="46"/>
      <c r="K79" s="46">
        <v>579049.71</v>
      </c>
      <c r="L79" s="55"/>
      <c r="M79" s="46"/>
      <c r="N79" s="46"/>
      <c r="O79" s="46"/>
      <c r="P79" s="42">
        <f t="shared" si="13"/>
        <v>4868711.8900000006</v>
      </c>
    </row>
    <row r="80" spans="1:16">
      <c r="A80" s="60" t="s">
        <v>76</v>
      </c>
      <c r="B80" s="60"/>
      <c r="C80" s="60"/>
      <c r="D80" s="39"/>
      <c r="E80" s="46"/>
      <c r="F80" s="46"/>
      <c r="G80" s="46"/>
      <c r="H80" s="46"/>
      <c r="I80" s="46"/>
      <c r="J80" s="46"/>
      <c r="K80" s="46"/>
      <c r="L80" s="55"/>
      <c r="M80" s="46"/>
      <c r="N80" s="46"/>
      <c r="O80" s="46"/>
      <c r="P80" s="42">
        <f t="shared" si="13"/>
        <v>0</v>
      </c>
    </row>
    <row r="81" spans="1:16">
      <c r="A81" s="61" t="s">
        <v>77</v>
      </c>
      <c r="B81" s="61"/>
      <c r="C81" s="61"/>
      <c r="D81" s="51">
        <f>+D82</f>
        <v>0</v>
      </c>
      <c r="E81" s="51">
        <f t="shared" ref="E81:P81" si="15">+E82</f>
        <v>0</v>
      </c>
      <c r="F81" s="51">
        <f t="shared" si="15"/>
        <v>0</v>
      </c>
      <c r="G81" s="51">
        <f t="shared" si="15"/>
        <v>0</v>
      </c>
      <c r="H81" s="51">
        <f t="shared" si="15"/>
        <v>0</v>
      </c>
      <c r="I81" s="51">
        <f t="shared" si="15"/>
        <v>0</v>
      </c>
      <c r="J81" s="51">
        <f t="shared" si="15"/>
        <v>0</v>
      </c>
      <c r="K81" s="51">
        <f t="shared" si="15"/>
        <v>0</v>
      </c>
      <c r="L81" s="55"/>
      <c r="M81" s="51"/>
      <c r="N81" s="51"/>
      <c r="O81" s="51">
        <f t="shared" si="15"/>
        <v>0</v>
      </c>
      <c r="P81" s="51">
        <f t="shared" si="15"/>
        <v>0</v>
      </c>
    </row>
    <row r="82" spans="1:16">
      <c r="A82" s="60" t="s">
        <v>78</v>
      </c>
      <c r="B82" s="60"/>
      <c r="C82" s="60"/>
      <c r="D82" s="39"/>
      <c r="E82" s="46"/>
      <c r="F82" s="46"/>
      <c r="G82" s="46"/>
      <c r="H82" s="46"/>
      <c r="I82" s="46"/>
      <c r="J82" s="46"/>
      <c r="K82" s="46"/>
      <c r="L82" s="55"/>
      <c r="M82" s="46"/>
      <c r="N82" s="46"/>
      <c r="O82" s="46"/>
      <c r="P82" s="42">
        <f t="shared" si="13"/>
        <v>0</v>
      </c>
    </row>
    <row r="83" spans="1:16">
      <c r="A83" s="65" t="s">
        <v>109</v>
      </c>
      <c r="B83" s="66">
        <f>+B62+B52+B36+B26+B16+B10</f>
        <v>168721435</v>
      </c>
      <c r="C83" s="67"/>
      <c r="D83" s="66">
        <f>+D74+D70+D67+D61+D52++D44+D36+D26++D16+D10</f>
        <v>12189779.34</v>
      </c>
      <c r="E83" s="66">
        <f>+E74+E70+E67+E62+E52+E44+E36+E26+E16+E10</f>
        <v>14975711.040000001</v>
      </c>
      <c r="F83" s="66">
        <f t="shared" ref="F83:O83" si="16">+F74+F70+F67+F62+F52+F44+F36+F26+F16+F10</f>
        <v>11025197.420000002</v>
      </c>
      <c r="G83" s="66">
        <f t="shared" si="16"/>
        <v>16875013.969999999</v>
      </c>
      <c r="H83" s="66">
        <f t="shared" si="16"/>
        <v>10026664.039999999</v>
      </c>
      <c r="I83" s="66">
        <f>+I74+I70+I67+I62+I52+I44+I36+I26+I16+I10</f>
        <v>16631091.699999999</v>
      </c>
      <c r="J83" s="66">
        <f>+J74+J70+J67+J62+J52+J44+J36+J26+J16+J10</f>
        <v>9595072.629999999</v>
      </c>
      <c r="K83" s="66">
        <f t="shared" si="16"/>
        <v>11846239</v>
      </c>
      <c r="L83" s="66"/>
      <c r="M83" s="66"/>
      <c r="N83" s="66"/>
      <c r="O83" s="66">
        <f t="shared" si="16"/>
        <v>0</v>
      </c>
      <c r="P83" s="68">
        <f>+K83+J83+I83+H83+G83+F83+E83+D83</f>
        <v>103164769.14</v>
      </c>
    </row>
    <row r="84" spans="1:16" ht="15.75" thickBot="1">
      <c r="A84" s="69"/>
      <c r="B84" s="69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2">
        <f t="shared" si="13"/>
        <v>0</v>
      </c>
    </row>
    <row r="85" spans="1:16" ht="30" customHeight="1" thickBot="1">
      <c r="A85" s="82" t="s">
        <v>112</v>
      </c>
      <c r="B85" s="83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2"/>
    </row>
    <row r="86" spans="1:16" ht="45" customHeight="1" thickBot="1">
      <c r="A86" s="84" t="s">
        <v>113</v>
      </c>
      <c r="B86" s="85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2"/>
    </row>
    <row r="87" spans="1:16" ht="64.5" customHeight="1" thickBot="1">
      <c r="A87" s="86" t="s">
        <v>114</v>
      </c>
      <c r="B87" s="87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2"/>
    </row>
    <row r="88" spans="1:16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2"/>
    </row>
    <row r="89" spans="1:16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2">
        <f t="shared" si="13"/>
        <v>0</v>
      </c>
    </row>
    <row r="90" spans="1:16">
      <c r="A90" s="70" t="s">
        <v>99</v>
      </c>
      <c r="B90" s="44"/>
      <c r="C90" s="44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2">
        <f t="shared" si="13"/>
        <v>0</v>
      </c>
    </row>
    <row r="91" spans="1:16">
      <c r="A91" s="71" t="s">
        <v>101</v>
      </c>
      <c r="B91" s="71"/>
      <c r="C91" s="71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2">
        <f t="shared" si="13"/>
        <v>0</v>
      </c>
    </row>
    <row r="92" spans="1:16">
      <c r="A92" s="46" t="s">
        <v>110</v>
      </c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2">
        <f t="shared" si="13"/>
        <v>0</v>
      </c>
    </row>
    <row r="93" spans="1:16">
      <c r="P93" s="26">
        <f t="shared" si="13"/>
        <v>0</v>
      </c>
    </row>
    <row r="94" spans="1:16">
      <c r="P94" s="26">
        <f t="shared" si="13"/>
        <v>0</v>
      </c>
    </row>
    <row r="95" spans="1:16">
      <c r="P95" s="26">
        <f t="shared" si="13"/>
        <v>0</v>
      </c>
    </row>
    <row r="96" spans="1:16">
      <c r="P96" s="26">
        <f t="shared" si="13"/>
        <v>0</v>
      </c>
    </row>
    <row r="97" spans="16:16">
      <c r="P97" s="26">
        <f t="shared" si="13"/>
        <v>0</v>
      </c>
    </row>
    <row r="98" spans="16:16">
      <c r="P98" s="26">
        <f t="shared" si="13"/>
        <v>0</v>
      </c>
    </row>
    <row r="99" spans="16:16">
      <c r="P99" s="26">
        <f t="shared" si="13"/>
        <v>0</v>
      </c>
    </row>
    <row r="100" spans="16:16">
      <c r="P100" s="26">
        <f t="shared" si="13"/>
        <v>0</v>
      </c>
    </row>
    <row r="101" spans="16:16">
      <c r="P101" s="26">
        <f t="shared" si="13"/>
        <v>0</v>
      </c>
    </row>
    <row r="102" spans="16:16">
      <c r="P102" s="26">
        <f t="shared" si="13"/>
        <v>0</v>
      </c>
    </row>
    <row r="103" spans="16:16">
      <c r="P103" s="26">
        <f t="shared" si="13"/>
        <v>0</v>
      </c>
    </row>
    <row r="104" spans="16:16">
      <c r="P104" s="26">
        <f t="shared" si="13"/>
        <v>0</v>
      </c>
    </row>
    <row r="105" spans="16:16">
      <c r="P105" s="26">
        <f t="shared" si="13"/>
        <v>0</v>
      </c>
    </row>
    <row r="106" spans="16:16">
      <c r="P106" s="26">
        <f t="shared" si="13"/>
        <v>0</v>
      </c>
    </row>
    <row r="107" spans="16:16">
      <c r="P107" s="26">
        <f t="shared" si="13"/>
        <v>0</v>
      </c>
    </row>
    <row r="108" spans="16:16">
      <c r="P108" s="26">
        <f t="shared" si="13"/>
        <v>0</v>
      </c>
    </row>
    <row r="109" spans="16:16">
      <c r="P109" s="26">
        <f t="shared" si="13"/>
        <v>0</v>
      </c>
    </row>
    <row r="110" spans="16:16">
      <c r="P110" s="26">
        <f t="shared" si="13"/>
        <v>0</v>
      </c>
    </row>
    <row r="111" spans="16:16">
      <c r="P111" s="26">
        <f t="shared" si="13"/>
        <v>0</v>
      </c>
    </row>
    <row r="112" spans="16:16">
      <c r="P112" s="26">
        <f t="shared" si="13"/>
        <v>0</v>
      </c>
    </row>
  </sheetData>
  <mergeCells count="12">
    <mergeCell ref="A85:B85"/>
    <mergeCell ref="A86:B86"/>
    <mergeCell ref="A87:B87"/>
    <mergeCell ref="B6:B8"/>
    <mergeCell ref="A6:A8"/>
    <mergeCell ref="C6:C8"/>
    <mergeCell ref="D6:P7"/>
    <mergeCell ref="A1:O1"/>
    <mergeCell ref="A2:O2"/>
    <mergeCell ref="A3:O3"/>
    <mergeCell ref="A4:O4"/>
    <mergeCell ref="A5:O5"/>
  </mergeCells>
  <pageMargins left="0.79" right="0.23622047244094491" top="0.74803149606299213" bottom="0.74803149606299213" header="0.31496062992125984" footer="0.31496062992125984"/>
  <pageSetup paperSize="5" scale="50" orientation="landscape" r:id="rId1"/>
  <rowBreaks count="1" manualBreakCount="1">
    <brk id="51" max="16383" man="1"/>
  </rowBreaks>
  <ignoredErrors>
    <ignoredError sqref="B16" formulaRange="1"/>
    <ignoredError sqref="P29 P81 P7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 (2)</vt:lpstr>
      <vt:lpstr>'Plantilla Presupuesto'!Área_de_impresión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rosibelr</cp:lastModifiedBy>
  <cp:lastPrinted>2021-12-16T13:58:55Z</cp:lastPrinted>
  <dcterms:created xsi:type="dcterms:W3CDTF">2018-04-17T18:57:16Z</dcterms:created>
  <dcterms:modified xsi:type="dcterms:W3CDTF">2022-02-18T16:18:06Z</dcterms:modified>
</cp:coreProperties>
</file>