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46FD5206-E80F-443E-B406-01721E72FA1B}" xr6:coauthVersionLast="47" xr6:coauthVersionMax="47" xr10:uidLastSave="{00000000-0000-0000-0000-000000000000}"/>
  <bookViews>
    <workbookView xWindow="-120" yWindow="-120" windowWidth="29040" windowHeight="15720" tabRatio="422" xr2:uid="{00000000-000D-0000-FFFF-FFFF00000000}"/>
  </bookViews>
  <sheets>
    <sheet name="Nómina Personal fijo" sheetId="1" r:id="rId1"/>
    <sheet name="validación de datos" sheetId="2" state="hidden" r:id="rId2"/>
  </sheets>
  <definedNames>
    <definedName name="_xlnm._FilterDatabase" localSheetId="0" hidden="1">'Nómina Personal fijo'!$A$1:$U$123</definedName>
    <definedName name="legal">#REF!</definedName>
    <definedName name="_xlnm.Print_Titles" localSheetId="0">'Nómina Personal fijo'!$1:$1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6" i="1" l="1"/>
  <c r="A89" i="1"/>
  <c r="A90" i="1"/>
  <c r="A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M3" i="1"/>
  <c r="N3" i="1"/>
  <c r="R3" i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63" i="1" s="1"/>
  <c r="R43" i="1" s="1"/>
  <c r="S3" i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63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A4" i="1"/>
  <c r="M4" i="1"/>
  <c r="N4" i="1"/>
  <c r="A5" i="1"/>
  <c r="M5" i="1"/>
  <c r="N5" i="1"/>
  <c r="A6" i="1"/>
  <c r="M6" i="1"/>
  <c r="N6" i="1"/>
  <c r="A7" i="1"/>
  <c r="M7" i="1"/>
  <c r="N7" i="1"/>
  <c r="A8" i="1"/>
  <c r="M8" i="1"/>
  <c r="N8" i="1"/>
  <c r="A9" i="1"/>
  <c r="M9" i="1"/>
  <c r="N9" i="1"/>
  <c r="A10" i="1"/>
  <c r="M10" i="1"/>
  <c r="N10" i="1"/>
  <c r="A11" i="1"/>
  <c r="M11" i="1"/>
  <c r="N11" i="1"/>
  <c r="A12" i="1"/>
  <c r="M12" i="1"/>
  <c r="N12" i="1"/>
  <c r="A13" i="1"/>
  <c r="M13" i="1"/>
  <c r="N13" i="1"/>
  <c r="A14" i="1"/>
  <c r="M14" i="1"/>
  <c r="N14" i="1"/>
  <c r="A15" i="1"/>
  <c r="M15" i="1"/>
  <c r="N15" i="1"/>
  <c r="A16" i="1"/>
  <c r="M16" i="1"/>
  <c r="N16" i="1"/>
  <c r="A17" i="1"/>
  <c r="M17" i="1"/>
  <c r="N17" i="1"/>
  <c r="A18" i="1"/>
  <c r="M18" i="1"/>
  <c r="N18" i="1"/>
  <c r="A19" i="1"/>
  <c r="M19" i="1"/>
  <c r="N19" i="1"/>
  <c r="A20" i="1"/>
  <c r="M20" i="1"/>
  <c r="N20" i="1"/>
  <c r="A21" i="1"/>
  <c r="M21" i="1"/>
  <c r="N21" i="1"/>
  <c r="A22" i="1"/>
  <c r="M22" i="1"/>
  <c r="N22" i="1"/>
  <c r="A23" i="1"/>
  <c r="M23" i="1"/>
  <c r="N23" i="1"/>
  <c r="A24" i="1"/>
  <c r="M24" i="1"/>
  <c r="N24" i="1"/>
  <c r="A25" i="1"/>
  <c r="M25" i="1"/>
  <c r="N25" i="1"/>
  <c r="A26" i="1"/>
  <c r="M26" i="1"/>
  <c r="N26" i="1"/>
  <c r="A27" i="1"/>
  <c r="M27" i="1"/>
  <c r="N27" i="1"/>
  <c r="A28" i="1"/>
  <c r="M28" i="1"/>
  <c r="N28" i="1"/>
  <c r="A29" i="1"/>
  <c r="M29" i="1"/>
  <c r="N29" i="1"/>
  <c r="A30" i="1"/>
  <c r="M30" i="1"/>
  <c r="N30" i="1"/>
  <c r="A31" i="1"/>
  <c r="M31" i="1"/>
  <c r="N31" i="1"/>
  <c r="A32" i="1"/>
  <c r="M32" i="1"/>
  <c r="N32" i="1"/>
  <c r="A33" i="1"/>
  <c r="M33" i="1"/>
  <c r="N33" i="1"/>
  <c r="A34" i="1"/>
  <c r="M34" i="1"/>
  <c r="N34" i="1"/>
  <c r="A35" i="1"/>
  <c r="M35" i="1"/>
  <c r="N35" i="1"/>
  <c r="A36" i="1"/>
  <c r="M36" i="1"/>
  <c r="N36" i="1"/>
  <c r="A37" i="1"/>
  <c r="M37" i="1"/>
  <c r="N37" i="1"/>
  <c r="A38" i="1"/>
  <c r="M38" i="1"/>
  <c r="N38" i="1"/>
  <c r="A39" i="1"/>
  <c r="M39" i="1"/>
  <c r="N39" i="1"/>
  <c r="A40" i="1"/>
  <c r="M40" i="1"/>
  <c r="N40" i="1"/>
  <c r="A41" i="1"/>
  <c r="M41" i="1"/>
  <c r="N41" i="1"/>
  <c r="A42" i="1"/>
  <c r="M42" i="1"/>
  <c r="N42" i="1"/>
  <c r="A43" i="1"/>
  <c r="M43" i="1"/>
  <c r="N43" i="1"/>
  <c r="A44" i="1"/>
  <c r="M44" i="1"/>
  <c r="N44" i="1"/>
  <c r="A45" i="1"/>
  <c r="M45" i="1"/>
  <c r="N45" i="1"/>
  <c r="A46" i="1"/>
  <c r="M46" i="1"/>
  <c r="N46" i="1"/>
  <c r="A47" i="1"/>
  <c r="M47" i="1"/>
  <c r="N47" i="1"/>
  <c r="A48" i="1"/>
  <c r="M48" i="1"/>
  <c r="N48" i="1"/>
  <c r="A49" i="1"/>
  <c r="M49" i="1"/>
  <c r="N49" i="1"/>
  <c r="A50" i="1"/>
  <c r="M50" i="1"/>
  <c r="N50" i="1"/>
  <c r="A51" i="1"/>
  <c r="M51" i="1"/>
  <c r="N51" i="1"/>
  <c r="A52" i="1"/>
  <c r="M52" i="1"/>
  <c r="N52" i="1"/>
  <c r="A53" i="1"/>
  <c r="M53" i="1"/>
  <c r="N53" i="1"/>
  <c r="A54" i="1"/>
  <c r="M54" i="1"/>
  <c r="N54" i="1"/>
  <c r="A55" i="1"/>
  <c r="M55" i="1"/>
  <c r="N55" i="1"/>
  <c r="A56" i="1"/>
  <c r="M56" i="1"/>
  <c r="N56" i="1"/>
  <c r="A57" i="1"/>
  <c r="M57" i="1"/>
  <c r="N57" i="1"/>
  <c r="A58" i="1"/>
  <c r="M58" i="1"/>
  <c r="N58" i="1"/>
  <c r="A59" i="1"/>
  <c r="M59" i="1"/>
  <c r="N59" i="1"/>
  <c r="A60" i="1"/>
  <c r="M60" i="1"/>
  <c r="N60" i="1"/>
  <c r="A61" i="1"/>
  <c r="M61" i="1"/>
  <c r="N61" i="1"/>
  <c r="A62" i="1"/>
  <c r="M62" i="1"/>
  <c r="N62" i="1"/>
  <c r="A63" i="1"/>
  <c r="M63" i="1"/>
  <c r="N63" i="1"/>
  <c r="A64" i="1"/>
  <c r="M64" i="1"/>
  <c r="N64" i="1"/>
  <c r="A67" i="1"/>
  <c r="M67" i="1"/>
  <c r="N67" i="1"/>
  <c r="A65" i="1"/>
  <c r="M65" i="1"/>
  <c r="N65" i="1"/>
  <c r="A66" i="1"/>
  <c r="M66" i="1"/>
  <c r="N66" i="1"/>
  <c r="A68" i="1"/>
  <c r="M68" i="1"/>
  <c r="N68" i="1"/>
  <c r="A69" i="1"/>
  <c r="M69" i="1"/>
  <c r="N69" i="1"/>
  <c r="A70" i="1"/>
  <c r="M70" i="1"/>
  <c r="N70" i="1"/>
  <c r="A71" i="1"/>
  <c r="M71" i="1"/>
  <c r="N71" i="1"/>
  <c r="A72" i="1"/>
  <c r="M72" i="1"/>
  <c r="N72" i="1"/>
  <c r="A73" i="1"/>
  <c r="M73" i="1"/>
  <c r="N73" i="1"/>
  <c r="A74" i="1"/>
  <c r="M74" i="1"/>
  <c r="N74" i="1"/>
  <c r="A75" i="1"/>
  <c r="M75" i="1"/>
  <c r="N75" i="1"/>
  <c r="A76" i="1"/>
  <c r="M76" i="1"/>
  <c r="N76" i="1"/>
  <c r="A77" i="1"/>
  <c r="M77" i="1"/>
  <c r="N77" i="1"/>
  <c r="A78" i="1"/>
  <c r="M78" i="1"/>
  <c r="N78" i="1"/>
  <c r="A79" i="1"/>
  <c r="M79" i="1"/>
  <c r="N79" i="1"/>
  <c r="A80" i="1"/>
  <c r="M80" i="1"/>
  <c r="N80" i="1"/>
  <c r="A81" i="1"/>
  <c r="M81" i="1"/>
  <c r="N81" i="1"/>
  <c r="A82" i="1"/>
  <c r="M82" i="1"/>
  <c r="N82" i="1"/>
  <c r="A83" i="1"/>
  <c r="M83" i="1"/>
  <c r="N83" i="1"/>
  <c r="A84" i="1"/>
  <c r="M84" i="1"/>
  <c r="N84" i="1"/>
  <c r="A85" i="1"/>
  <c r="M85" i="1"/>
  <c r="N85" i="1"/>
  <c r="A86" i="1"/>
  <c r="M86" i="1"/>
  <c r="N86" i="1"/>
  <c r="A87" i="1"/>
  <c r="M87" i="1"/>
  <c r="N87" i="1"/>
  <c r="A88" i="1"/>
  <c r="M88" i="1"/>
  <c r="N88" i="1"/>
  <c r="M89" i="1"/>
  <c r="N89" i="1"/>
  <c r="M90" i="1"/>
  <c r="N90" i="1"/>
  <c r="A91" i="1"/>
  <c r="M91" i="1"/>
  <c r="N91" i="1"/>
  <c r="A92" i="1"/>
  <c r="M92" i="1"/>
  <c r="N92" i="1"/>
  <c r="A93" i="1"/>
  <c r="M93" i="1"/>
  <c r="N93" i="1"/>
  <c r="A94" i="1"/>
  <c r="M94" i="1"/>
  <c r="N94" i="1"/>
  <c r="A95" i="1"/>
  <c r="M95" i="1"/>
  <c r="N95" i="1"/>
  <c r="A96" i="1"/>
  <c r="M96" i="1"/>
  <c r="N96" i="1"/>
  <c r="A97" i="1"/>
  <c r="M97" i="1"/>
  <c r="N97" i="1"/>
  <c r="A98" i="1"/>
  <c r="M98" i="1"/>
  <c r="N98" i="1"/>
  <c r="A99" i="1"/>
  <c r="M99" i="1"/>
  <c r="N99" i="1"/>
  <c r="A100" i="1"/>
  <c r="M100" i="1"/>
  <c r="N100" i="1"/>
  <c r="A101" i="1"/>
  <c r="M101" i="1"/>
  <c r="N101" i="1"/>
  <c r="A102" i="1"/>
  <c r="M102" i="1"/>
  <c r="N102" i="1"/>
  <c r="A103" i="1"/>
  <c r="M103" i="1"/>
  <c r="N103" i="1"/>
  <c r="A104" i="1"/>
  <c r="M104" i="1"/>
  <c r="N104" i="1"/>
  <c r="A105" i="1"/>
  <c r="M105" i="1"/>
  <c r="N105" i="1"/>
  <c r="M106" i="1"/>
  <c r="N106" i="1"/>
  <c r="A107" i="1"/>
  <c r="M107" i="1"/>
  <c r="N107" i="1"/>
  <c r="A108" i="1"/>
  <c r="M108" i="1"/>
  <c r="N108" i="1"/>
  <c r="A109" i="1"/>
  <c r="M109" i="1"/>
  <c r="N109" i="1"/>
  <c r="A110" i="1"/>
  <c r="M110" i="1"/>
  <c r="N110" i="1"/>
  <c r="A111" i="1"/>
  <c r="M111" i="1"/>
  <c r="N111" i="1"/>
  <c r="A112" i="1"/>
  <c r="M112" i="1"/>
  <c r="N112" i="1"/>
  <c r="A113" i="1"/>
  <c r="M113" i="1"/>
  <c r="N113" i="1"/>
  <c r="A114" i="1"/>
  <c r="M114" i="1"/>
  <c r="N114" i="1"/>
  <c r="A115" i="1"/>
  <c r="M115" i="1"/>
  <c r="N115" i="1"/>
  <c r="A116" i="1"/>
  <c r="M116" i="1"/>
  <c r="N116" i="1"/>
  <c r="A117" i="1"/>
  <c r="M117" i="1"/>
  <c r="N117" i="1"/>
  <c r="A118" i="1"/>
  <c r="M118" i="1"/>
  <c r="N118" i="1"/>
  <c r="A119" i="1"/>
  <c r="M119" i="1"/>
  <c r="N119" i="1"/>
  <c r="A120" i="1"/>
  <c r="M120" i="1"/>
  <c r="N120" i="1"/>
  <c r="A121" i="1"/>
  <c r="M121" i="1"/>
  <c r="N121" i="1"/>
  <c r="A122" i="1"/>
  <c r="M122" i="1"/>
  <c r="N122" i="1"/>
  <c r="A2" i="1"/>
  <c r="M2" i="1"/>
  <c r="T2" i="1" s="1"/>
  <c r="U2" i="1" s="1"/>
  <c r="Q123" i="1"/>
  <c r="T28" i="1" l="1"/>
  <c r="U28" i="1" s="1"/>
  <c r="T20" i="1"/>
  <c r="U20" i="1" s="1"/>
  <c r="T12" i="1"/>
  <c r="U12" i="1" s="1"/>
  <c r="T4" i="1"/>
  <c r="U4" i="1" s="1"/>
  <c r="T9" i="1"/>
  <c r="U9" i="1" s="1"/>
  <c r="T36" i="1"/>
  <c r="U36" i="1" s="1"/>
  <c r="T31" i="1"/>
  <c r="U31" i="1" s="1"/>
  <c r="T23" i="1"/>
  <c r="U23" i="1" s="1"/>
  <c r="T15" i="1"/>
  <c r="U15" i="1" s="1"/>
  <c r="T7" i="1"/>
  <c r="U7" i="1" s="1"/>
  <c r="T63" i="1"/>
  <c r="U63" i="1" s="1"/>
  <c r="T39" i="1"/>
  <c r="U39" i="1" s="1"/>
  <c r="T26" i="1"/>
  <c r="U26" i="1" s="1"/>
  <c r="T18" i="1"/>
  <c r="U18" i="1" s="1"/>
  <c r="T10" i="1"/>
  <c r="U10" i="1" s="1"/>
  <c r="T41" i="1"/>
  <c r="U41" i="1" s="1"/>
  <c r="T42" i="1"/>
  <c r="U42" i="1" s="1"/>
  <c r="T34" i="1"/>
  <c r="U34" i="1" s="1"/>
  <c r="T29" i="1"/>
  <c r="U29" i="1" s="1"/>
  <c r="T21" i="1"/>
  <c r="U21" i="1" s="1"/>
  <c r="T13" i="1"/>
  <c r="U13" i="1" s="1"/>
  <c r="T5" i="1"/>
  <c r="U5" i="1" s="1"/>
  <c r="T37" i="1"/>
  <c r="U37" i="1" s="1"/>
  <c r="T32" i="1"/>
  <c r="U32" i="1" s="1"/>
  <c r="T24" i="1"/>
  <c r="U24" i="1" s="1"/>
  <c r="T16" i="1"/>
  <c r="U16" i="1" s="1"/>
  <c r="T8" i="1"/>
  <c r="U8" i="1" s="1"/>
  <c r="T38" i="1"/>
  <c r="U38" i="1" s="1"/>
  <c r="T25" i="1"/>
  <c r="U25" i="1" s="1"/>
  <c r="T17" i="1"/>
  <c r="U17" i="1" s="1"/>
  <c r="T40" i="1"/>
  <c r="U40" i="1" s="1"/>
  <c r="T27" i="1"/>
  <c r="U27" i="1" s="1"/>
  <c r="T19" i="1"/>
  <c r="U19" i="1" s="1"/>
  <c r="T11" i="1"/>
  <c r="U11" i="1" s="1"/>
  <c r="T3" i="1"/>
  <c r="U3" i="1" s="1"/>
  <c r="T35" i="1"/>
  <c r="U35" i="1" s="1"/>
  <c r="T30" i="1"/>
  <c r="U30" i="1" s="1"/>
  <c r="T22" i="1"/>
  <c r="U22" i="1" s="1"/>
  <c r="T14" i="1"/>
  <c r="U14" i="1" s="1"/>
  <c r="T6" i="1"/>
  <c r="U6" i="1" s="1"/>
  <c r="T33" i="1"/>
  <c r="U33" i="1" s="1"/>
  <c r="S54" i="1"/>
  <c r="S55" i="1"/>
  <c r="S56" i="1" s="1"/>
  <c r="S57" i="1" s="1"/>
  <c r="S58" i="1" s="1"/>
  <c r="S59" i="1" s="1"/>
  <c r="S60" i="1" s="1"/>
  <c r="S61" i="1" s="1"/>
  <c r="S62" i="1" s="1"/>
  <c r="S67" i="1" s="1"/>
  <c r="S64" i="1" s="1"/>
  <c r="S65" i="1" s="1"/>
  <c r="S66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R44" i="1"/>
  <c r="T43" i="1"/>
  <c r="U43" i="1" s="1"/>
  <c r="P123" i="1"/>
  <c r="K123" i="1"/>
  <c r="L123" i="1"/>
  <c r="O123" i="1"/>
  <c r="J123" i="1"/>
  <c r="I123" i="1"/>
  <c r="S78" i="1" l="1"/>
  <c r="S79" i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R45" i="1"/>
  <c r="T44" i="1"/>
  <c r="U44" i="1" s="1"/>
  <c r="N123" i="1"/>
  <c r="M123" i="1"/>
  <c r="R46" i="1" l="1"/>
  <c r="T45" i="1"/>
  <c r="U45" i="1" s="1"/>
  <c r="S90" i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l="1"/>
  <c r="S107" i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R47" i="1"/>
  <c r="T46" i="1"/>
  <c r="U46" i="1" s="1"/>
  <c r="R48" i="1" l="1"/>
  <c r="T47" i="1"/>
  <c r="U47" i="1" s="1"/>
  <c r="S123" i="1"/>
  <c r="R49" i="1" l="1"/>
  <c r="T48" i="1"/>
  <c r="U48" i="1" l="1"/>
  <c r="R50" i="1"/>
  <c r="T49" i="1"/>
  <c r="U49" i="1" s="1"/>
  <c r="R51" i="1" l="1"/>
  <c r="T50" i="1"/>
  <c r="U50" i="1" l="1"/>
  <c r="R52" i="1"/>
  <c r="T51" i="1"/>
  <c r="U51" i="1" s="1"/>
  <c r="R53" i="1" l="1"/>
  <c r="T52" i="1"/>
  <c r="U52" i="1" l="1"/>
  <c r="R54" i="1"/>
  <c r="R55" i="1"/>
  <c r="T53" i="1"/>
  <c r="U53" i="1" s="1"/>
  <c r="R56" i="1" l="1"/>
  <c r="T55" i="1"/>
  <c r="U55" i="1" s="1"/>
  <c r="T54" i="1"/>
  <c r="U54" i="1" l="1"/>
  <c r="R57" i="1"/>
  <c r="T56" i="1"/>
  <c r="U56" i="1" s="1"/>
  <c r="R58" i="1" l="1"/>
  <c r="T57" i="1"/>
  <c r="U57" i="1" l="1"/>
  <c r="R59" i="1"/>
  <c r="T58" i="1"/>
  <c r="U58" i="1" s="1"/>
  <c r="R60" i="1" l="1"/>
  <c r="T59" i="1"/>
  <c r="U59" i="1" s="1"/>
  <c r="R61" i="1" l="1"/>
  <c r="T60" i="1"/>
  <c r="U60" i="1" s="1"/>
  <c r="R62" i="1" l="1"/>
  <c r="T61" i="1"/>
  <c r="U61" i="1" s="1"/>
  <c r="R67" i="1" l="1"/>
  <c r="T62" i="1"/>
  <c r="U62" i="1" s="1"/>
  <c r="R64" i="1" l="1"/>
  <c r="T67" i="1"/>
  <c r="U67" i="1" s="1"/>
  <c r="R65" i="1" l="1"/>
  <c r="T64" i="1"/>
  <c r="U64" i="1" s="1"/>
  <c r="R66" i="1" l="1"/>
  <c r="T65" i="1"/>
  <c r="U65" i="1" s="1"/>
  <c r="R68" i="1" l="1"/>
  <c r="T66" i="1"/>
  <c r="U66" i="1" s="1"/>
  <c r="R69" i="1" l="1"/>
  <c r="T68" i="1"/>
  <c r="U68" i="1" s="1"/>
  <c r="R70" i="1" l="1"/>
  <c r="T69" i="1"/>
  <c r="U69" i="1" s="1"/>
  <c r="R71" i="1" l="1"/>
  <c r="T70" i="1"/>
  <c r="U70" i="1" s="1"/>
  <c r="R72" i="1" l="1"/>
  <c r="T71" i="1"/>
  <c r="U71" i="1" s="1"/>
  <c r="R73" i="1" l="1"/>
  <c r="T72" i="1"/>
  <c r="U72" i="1" s="1"/>
  <c r="R74" i="1" l="1"/>
  <c r="T73" i="1"/>
  <c r="U73" i="1" s="1"/>
  <c r="R75" i="1" l="1"/>
  <c r="T74" i="1"/>
  <c r="U74" i="1" s="1"/>
  <c r="R76" i="1" l="1"/>
  <c r="T75" i="1"/>
  <c r="U75" i="1" s="1"/>
  <c r="R77" i="1" l="1"/>
  <c r="T76" i="1"/>
  <c r="U76" i="1" s="1"/>
  <c r="R78" i="1" l="1"/>
  <c r="T78" i="1" s="1"/>
  <c r="U78" i="1" s="1"/>
  <c r="R79" i="1"/>
  <c r="T77" i="1"/>
  <c r="U77" i="1" s="1"/>
  <c r="R80" i="1" l="1"/>
  <c r="T79" i="1"/>
  <c r="U79" i="1" s="1"/>
  <c r="R81" i="1" l="1"/>
  <c r="T80" i="1"/>
  <c r="U80" i="1" s="1"/>
  <c r="R82" i="1" l="1"/>
  <c r="T81" i="1"/>
  <c r="U81" i="1" s="1"/>
  <c r="R83" i="1" l="1"/>
  <c r="T82" i="1"/>
  <c r="U82" i="1" s="1"/>
  <c r="R84" i="1" l="1"/>
  <c r="T83" i="1"/>
  <c r="U83" i="1" s="1"/>
  <c r="R85" i="1" l="1"/>
  <c r="T84" i="1"/>
  <c r="U84" i="1" s="1"/>
  <c r="R86" i="1" l="1"/>
  <c r="T85" i="1"/>
  <c r="U85" i="1" s="1"/>
  <c r="R87" i="1" l="1"/>
  <c r="T86" i="1"/>
  <c r="U86" i="1" s="1"/>
  <c r="R88" i="1" l="1"/>
  <c r="T87" i="1"/>
  <c r="U87" i="1" s="1"/>
  <c r="R89" i="1" l="1"/>
  <c r="T88" i="1"/>
  <c r="U88" i="1" s="1"/>
  <c r="R90" i="1" l="1"/>
  <c r="T89" i="1"/>
  <c r="U89" i="1" s="1"/>
  <c r="T90" i="1" l="1"/>
  <c r="U90" i="1" s="1"/>
  <c r="R91" i="1"/>
  <c r="R92" i="1"/>
  <c r="T91" i="1"/>
  <c r="U91" i="1" s="1"/>
  <c r="R93" i="1" l="1"/>
  <c r="T92" i="1"/>
  <c r="U92" i="1" s="1"/>
  <c r="R94" i="1" l="1"/>
  <c r="T93" i="1"/>
  <c r="U93" i="1" s="1"/>
  <c r="R95" i="1" l="1"/>
  <c r="T94" i="1"/>
  <c r="U94" i="1" s="1"/>
  <c r="R96" i="1" l="1"/>
  <c r="T95" i="1"/>
  <c r="U95" i="1" s="1"/>
  <c r="R97" i="1" l="1"/>
  <c r="T96" i="1"/>
  <c r="U96" i="1" s="1"/>
  <c r="R98" i="1" l="1"/>
  <c r="T97" i="1"/>
  <c r="U97" i="1" s="1"/>
  <c r="R99" i="1" l="1"/>
  <c r="T98" i="1"/>
  <c r="U98" i="1" s="1"/>
  <c r="R100" i="1" l="1"/>
  <c r="T99" i="1"/>
  <c r="U99" i="1" s="1"/>
  <c r="R101" i="1" l="1"/>
  <c r="T100" i="1"/>
  <c r="U100" i="1" s="1"/>
  <c r="R102" i="1" l="1"/>
  <c r="T101" i="1"/>
  <c r="U101" i="1" s="1"/>
  <c r="R103" i="1" l="1"/>
  <c r="T102" i="1"/>
  <c r="U102" i="1" s="1"/>
  <c r="R104" i="1" l="1"/>
  <c r="T103" i="1"/>
  <c r="U103" i="1" s="1"/>
  <c r="R105" i="1" l="1"/>
  <c r="T104" i="1"/>
  <c r="U104" i="1" s="1"/>
  <c r="R106" i="1" l="1"/>
  <c r="T106" i="1" s="1"/>
  <c r="U106" i="1" s="1"/>
  <c r="R107" i="1"/>
  <c r="T105" i="1"/>
  <c r="U105" i="1" s="1"/>
  <c r="R108" i="1" l="1"/>
  <c r="T107" i="1"/>
  <c r="U107" i="1" s="1"/>
  <c r="R109" i="1" l="1"/>
  <c r="T108" i="1"/>
  <c r="U108" i="1" s="1"/>
  <c r="R110" i="1" l="1"/>
  <c r="T109" i="1"/>
  <c r="U109" i="1" s="1"/>
  <c r="R111" i="1" l="1"/>
  <c r="T110" i="1"/>
  <c r="U110" i="1" s="1"/>
  <c r="R112" i="1" l="1"/>
  <c r="T111" i="1"/>
  <c r="U111" i="1" s="1"/>
  <c r="R113" i="1" l="1"/>
  <c r="T112" i="1"/>
  <c r="U112" i="1" s="1"/>
  <c r="R114" i="1" l="1"/>
  <c r="T113" i="1"/>
  <c r="U113" i="1" s="1"/>
  <c r="R115" i="1" l="1"/>
  <c r="T114" i="1"/>
  <c r="U114" i="1" s="1"/>
  <c r="R116" i="1" l="1"/>
  <c r="T115" i="1"/>
  <c r="U115" i="1" s="1"/>
  <c r="R117" i="1" l="1"/>
  <c r="T116" i="1"/>
  <c r="U116" i="1" s="1"/>
  <c r="R118" i="1" l="1"/>
  <c r="T117" i="1"/>
  <c r="U117" i="1" s="1"/>
  <c r="R119" i="1" l="1"/>
  <c r="T118" i="1"/>
  <c r="U118" i="1" s="1"/>
  <c r="R120" i="1" l="1"/>
  <c r="T119" i="1"/>
  <c r="U119" i="1" s="1"/>
  <c r="R121" i="1" l="1"/>
  <c r="T120" i="1"/>
  <c r="U120" i="1" s="1"/>
  <c r="R122" i="1" l="1"/>
  <c r="T121" i="1"/>
  <c r="U121" i="1" s="1"/>
  <c r="T122" i="1" l="1"/>
  <c r="R123" i="1"/>
  <c r="U122" i="1" l="1"/>
  <c r="U123" i="1" s="1"/>
  <c r="T123" i="1"/>
</calcChain>
</file>

<file path=xl/sharedStrings.xml><?xml version="1.0" encoding="utf-8"?>
<sst xmlns="http://schemas.openxmlformats.org/spreadsheetml/2006/main" count="869" uniqueCount="265">
  <si>
    <t>CÓDIGO DE AREA</t>
  </si>
  <si>
    <t>NO</t>
  </si>
  <si>
    <t>NOMBRE</t>
  </si>
  <si>
    <t>ÁREA</t>
  </si>
  <si>
    <t>CARGO</t>
  </si>
  <si>
    <t>ESTATUS</t>
  </si>
  <si>
    <t>GENERO</t>
  </si>
  <si>
    <t>SALARIO MENSUAL</t>
  </si>
  <si>
    <t>IMPUESTO SOBRE LA RENTA</t>
  </si>
  <si>
    <t>SEG. FAM. DE SALUD</t>
  </si>
  <si>
    <t>INAVI</t>
  </si>
  <si>
    <t>TOTAL DESCUENTOS</t>
  </si>
  <si>
    <t>NETO A PAGAR</t>
  </si>
  <si>
    <t>01-GG</t>
  </si>
  <si>
    <t>ROSENDO ARSENIO BORGES R.</t>
  </si>
  <si>
    <t>GERENCIA GENERAL</t>
  </si>
  <si>
    <t>GERENTE GENERAL</t>
  </si>
  <si>
    <t>FIJO</t>
  </si>
  <si>
    <t>M</t>
  </si>
  <si>
    <t>JOSE ANTONIO QUIROZ ROJAS</t>
  </si>
  <si>
    <t>ASISTENTE EJECUTIVO</t>
  </si>
  <si>
    <t>RAMON DARIO GONZALEZ SANTANA</t>
  </si>
  <si>
    <t>VANESSA ELIZABETH VASQUEZ ZARZUELA</t>
  </si>
  <si>
    <t>COORDINADORA DE GABINETE</t>
  </si>
  <si>
    <t>F</t>
  </si>
  <si>
    <t>DAIRY CAROLINA MARTINEZ DIAS</t>
  </si>
  <si>
    <t>02-GG</t>
  </si>
  <si>
    <t>VIRGINIA ESLETT DE LA NUEZ ALVAREZ</t>
  </si>
  <si>
    <t>SUB DIRECTORES</t>
  </si>
  <si>
    <t>SUB DIRECTOR</t>
  </si>
  <si>
    <t>ANGEL MARIA BRITO ROSARIO</t>
  </si>
  <si>
    <t>04-JUR</t>
  </si>
  <si>
    <t>DEPARTAMENTO JURÍDICO</t>
  </si>
  <si>
    <t>MAGDALENA VASQUEZ LARA</t>
  </si>
  <si>
    <t>PARALEGAL</t>
  </si>
  <si>
    <t>05-RH</t>
  </si>
  <si>
    <t>VIOLETA INDIANA ESPAILLAT TORIBIO</t>
  </si>
  <si>
    <t>DEPARTAMENTO DE RECURSOS HUMANOS</t>
  </si>
  <si>
    <t>RUTH DELANIA VASQUEZ MORENO</t>
  </si>
  <si>
    <t>ANALISTA DE RECURSOS HUMANOS</t>
  </si>
  <si>
    <t>ELLIANDY JAZMIN TEJEDA MORA</t>
  </si>
  <si>
    <t>SECRETARIA</t>
  </si>
  <si>
    <t>NELSY FERNANDA YISSELL CABRERA GILBERT</t>
  </si>
  <si>
    <t>RAMONA MEJIA ESCALANTE</t>
  </si>
  <si>
    <t>RECEPCIONISTA</t>
  </si>
  <si>
    <t>06-PD</t>
  </si>
  <si>
    <t>DEPARTAMENTO PLANIFICACIÓN Y DESARROLLO</t>
  </si>
  <si>
    <t>ANALISTA DE PLANIFICACIÓN Y DESARROLLO</t>
  </si>
  <si>
    <t>08-OAI</t>
  </si>
  <si>
    <t>ROSIBEL RODRIGUEZ CASTILLO</t>
  </si>
  <si>
    <t>OFICINA DE ACCESO A LA INFORMACIÓN</t>
  </si>
  <si>
    <t>RESPONSABLE DE ACCESO A LA INFORMACIÓN</t>
  </si>
  <si>
    <t>10-COM</t>
  </si>
  <si>
    <t>MANUEL ENRIQUE RICARDO ROSARIO</t>
  </si>
  <si>
    <t>SECCIÓN DE COMUNICACIONES</t>
  </si>
  <si>
    <t>RELACIONISTA PUBLICO</t>
  </si>
  <si>
    <t>09-TIC</t>
  </si>
  <si>
    <t>VICTOR MANUEL DIAZ LUGO</t>
  </si>
  <si>
    <t>DIVISIÓN DE TECNOLOGÍA DE LA INFORMACIÓN Y COMUNICACIÓN</t>
  </si>
  <si>
    <t>ALBA IRIS RAMIREZ MONTERO</t>
  </si>
  <si>
    <t>ASESOR TIC</t>
  </si>
  <si>
    <t>JUAN LUIS MARMOLEJOS MORETA</t>
  </si>
  <si>
    <t>SOPORTE TÉCNICO</t>
  </si>
  <si>
    <t>BEATO ANT. J. CEBALLOS FRANCISCO</t>
  </si>
  <si>
    <t>03-AF</t>
  </si>
  <si>
    <t>DANIEL LEONTE FEBRIEL RAMIREZ</t>
  </si>
  <si>
    <t>DEPARTAMENTO ADMINISTRATIVO Y FINANCIERO</t>
  </si>
  <si>
    <t>ANA LETICIA GONZALEZ RESTITUYO</t>
  </si>
  <si>
    <t>MARIA DEL CARMEN LEBRON LUCIANO</t>
  </si>
  <si>
    <t>ANALISTA FINANCIERO</t>
  </si>
  <si>
    <t>JATNNA RODRIGUEZ FIGUEREO</t>
  </si>
  <si>
    <t>AUXILIAR ADMINISTRATIVO</t>
  </si>
  <si>
    <t>07-ING</t>
  </si>
  <si>
    <t>YANET ALTAGRACIA CESPEDES CORDERO</t>
  </si>
  <si>
    <t>DEPARTAMENTO DE INGENIERÍA</t>
  </si>
  <si>
    <t>SANDY WILLIAM HERRERA TEJEDA</t>
  </si>
  <si>
    <t>JUAN FRANCISCO MARTE MARTE</t>
  </si>
  <si>
    <t>SUPERVISOR DE BRIGADA</t>
  </si>
  <si>
    <t>EDDY ANDRES MONTERO MONTERO</t>
  </si>
  <si>
    <t>11-AF</t>
  </si>
  <si>
    <t>DIVISIÓN DE CONTABILIDAD</t>
  </si>
  <si>
    <t>DENIA ALTAGRACIA BATHER BAEZ</t>
  </si>
  <si>
    <t>12-AF</t>
  </si>
  <si>
    <t>FRANCISCO ANTONIO PERALTA POLANCO</t>
  </si>
  <si>
    <t>SECCIÓN DE COMPRAS Y CONTRATACIONES</t>
  </si>
  <si>
    <t>STEFANY ALEXANDRA MARIA JIMENEZ</t>
  </si>
  <si>
    <t>ANALISTA DE COMPRAS Y CONTRATACIONES</t>
  </si>
  <si>
    <t>13-AF</t>
  </si>
  <si>
    <t>JUAN NICOLAS MIGUEL MENDEZ FELIX</t>
  </si>
  <si>
    <t>SECCIÓN DE PRESUPUESTOS</t>
  </si>
  <si>
    <t>14-AF</t>
  </si>
  <si>
    <t>ALGENIS FERRERAS GOMEZ</t>
  </si>
  <si>
    <t>SECCIÓN DE COBROS</t>
  </si>
  <si>
    <t>ANALISTA DE GESTIÓN DE COBROS</t>
  </si>
  <si>
    <t>LARISSA LIBERTH BAEZ URBAEZ</t>
  </si>
  <si>
    <t>15-AF</t>
  </si>
  <si>
    <t>JUAN CARLOS ECHENIQUE DE LOS SANTOS</t>
  </si>
  <si>
    <t>SECCIÓN DE SERVICIOS GENERALES</t>
  </si>
  <si>
    <t>SUPERVISOR DE TRANSPORTACIÓN</t>
  </si>
  <si>
    <t>ANTONIO GUZMAN</t>
  </si>
  <si>
    <t>SUPERVISOR DE MANTENIMIENTO</t>
  </si>
  <si>
    <t>YICAURIS NACIEL TEJEDA PEGUERO</t>
  </si>
  <si>
    <t>AUXILIAR DE ARCHIVO</t>
  </si>
  <si>
    <t>NELSON VENTURA ANGUSTIA</t>
  </si>
  <si>
    <t>MENSAJERO EXTERNO</t>
  </si>
  <si>
    <t>HECTOR SOTO</t>
  </si>
  <si>
    <t>CHOFER</t>
  </si>
  <si>
    <t>JOSE ABRAHAM TIBURCIO MOLINA</t>
  </si>
  <si>
    <t>GETEC MELQUICEDEC RODRIGUEZ R.</t>
  </si>
  <si>
    <t>ENRIQUE DE JESUS TAPIA</t>
  </si>
  <si>
    <t>JOSE ERNESTO SANTOS DE LOS SANTOS</t>
  </si>
  <si>
    <t>MIOSOTTIS AZULIS MATOS HEREDIA</t>
  </si>
  <si>
    <t>CONSERJE</t>
  </si>
  <si>
    <t>ALEXA MARIE LEIBA PERALTA</t>
  </si>
  <si>
    <t>ANTONIO CUEVAS SALDAÑA</t>
  </si>
  <si>
    <t>16-ING</t>
  </si>
  <si>
    <t>LUIS SILVESTRE RAMIREZ ALMONTE</t>
  </si>
  <si>
    <t>ISABEL MARIA BUENO ESPINAL</t>
  </si>
  <si>
    <t>HIPOLITO TIBURCIO MENDOZA</t>
  </si>
  <si>
    <t>DIANA LISBETH GRULLON DURAN</t>
  </si>
  <si>
    <t>FREDDY DE LA ALT.BATHER BAEZ</t>
  </si>
  <si>
    <t>JULIO CESAR PAULINO RAMIREZ</t>
  </si>
  <si>
    <t>BERNARDO DURAN DE LA CRUZ</t>
  </si>
  <si>
    <t>RAMON MARIA GARCIA VICTORIANO</t>
  </si>
  <si>
    <t>RAFAEL EMILIO SOTO DE LOS SANTOS</t>
  </si>
  <si>
    <t>SANTO ANTONIO DE LA CRUZ SERRANO</t>
  </si>
  <si>
    <t>MARITZA ALT.ORBE CUSTODIO</t>
  </si>
  <si>
    <t>JOSE LUIS BOBONAGUA VARGAS</t>
  </si>
  <si>
    <t>RAMON ABRAHAM BRITO</t>
  </si>
  <si>
    <t>WILSON ANTONIO DELGADO HERNANDEZ</t>
  </si>
  <si>
    <t>JOSE MIGUEL VELAZQUEZ TEJEDA</t>
  </si>
  <si>
    <t>ARIEL ANTONIO RIVAS CRUZ</t>
  </si>
  <si>
    <t>NOEMI ESPINAL MIESES</t>
  </si>
  <si>
    <t>JUAN DANIEL VARGAS CALDERON</t>
  </si>
  <si>
    <t>JOSE CARMEN RODRIGUEZ ESTEVEZ</t>
  </si>
  <si>
    <t>RAFAEL ANTONIO DURAN CHECO</t>
  </si>
  <si>
    <t>ROBERTO DE JS. ESTEVEZ EST.</t>
  </si>
  <si>
    <t>JOSE LUIS JAQUEZ RODRIGUEZ</t>
  </si>
  <si>
    <t>SANDRO DE JESUS SALCE REYES</t>
  </si>
  <si>
    <t>MARCOS RAFAEL OLIVO RODRIGUEZ</t>
  </si>
  <si>
    <t>RAMON ALEJANDRO COLLADO</t>
  </si>
  <si>
    <t>RAMON EXPEDITO ESTEVEZ CABRAL</t>
  </si>
  <si>
    <t>FELIX JAVIER JAQUEZ LOPEZ</t>
  </si>
  <si>
    <t>JORGE LUIS BRISITA CASTILLO</t>
  </si>
  <si>
    <t>JOSE MIGUEL VASQUEZ PEÑA</t>
  </si>
  <si>
    <t>ALEXANDER DE JESUS RAMIREZ R.</t>
  </si>
  <si>
    <t>ADRIAN ARTURO LOPEZ RODRIGUEZ</t>
  </si>
  <si>
    <t>JUAN BAUTISTA PERDOMO</t>
  </si>
  <si>
    <t>NOES GARCIA MIGUEL</t>
  </si>
  <si>
    <t>YOJANIA ELOISA MONTERO ROJAS</t>
  </si>
  <si>
    <t>NANCY OMEGA SEGURA MATOS DE ARIAS</t>
  </si>
  <si>
    <t>MARIA ALTAGRACIA GARCIA.HENRIQUEZ</t>
  </si>
  <si>
    <t>TOMASINA MARTINA GUERRERO</t>
  </si>
  <si>
    <t>NILSA ARALIS DE LEON FERNANDEZ</t>
  </si>
  <si>
    <t>FRANCISCO ANTONIO REYES</t>
  </si>
  <si>
    <t>ALEJANDRO MANUEL FERNANDEZ DE LA R.</t>
  </si>
  <si>
    <t>MARCIA MARIA CASTILLO GENAO</t>
  </si>
  <si>
    <t>GUSTAVO MONTERO DIAZ</t>
  </si>
  <si>
    <t>JAHIRO CARABALLO BAEZ</t>
  </si>
  <si>
    <t>TOMAS SANCHEZ</t>
  </si>
  <si>
    <t>JOHANIS FRANCISCO RIVERA RIVERA</t>
  </si>
  <si>
    <t>ÁREAS</t>
  </si>
  <si>
    <t>CARGOS</t>
  </si>
  <si>
    <t>TOTAL</t>
  </si>
  <si>
    <t>DE CONFIANZA</t>
  </si>
  <si>
    <t>CONTRATADO</t>
  </si>
  <si>
    <t>DE CARRERA</t>
  </si>
  <si>
    <t>ESTATUTO SIMPLIFICADO</t>
  </si>
  <si>
    <t>EN PERIODO APROBATORIO</t>
  </si>
  <si>
    <t>SUSPENDIDO</t>
  </si>
  <si>
    <t>OFICINA PRINCIPAL</t>
  </si>
  <si>
    <t>SEDE</t>
  </si>
  <si>
    <t>SUPERVISIÓN DE HOTELES DEL ESTADO</t>
  </si>
  <si>
    <t>COMPLEJO VACACIONAL ERCILIA PEPÍN</t>
  </si>
  <si>
    <t>ADMINISTRADOR</t>
  </si>
  <si>
    <t>AYUDANTE DE MANTENIMIENTO</t>
  </si>
  <si>
    <t>VIGILANTE</t>
  </si>
  <si>
    <t>JARDINERO</t>
  </si>
  <si>
    <t>SUPERVISOR</t>
  </si>
  <si>
    <t>COMPLEJO ECOTURÍSTICO LA MANSIÓN</t>
  </si>
  <si>
    <t>HOTEL VILLA SUIZA</t>
  </si>
  <si>
    <t>HOTEL MAGUANA</t>
  </si>
  <si>
    <t>HOTEL MONTAÑA</t>
  </si>
  <si>
    <t>TERRENO SAN CRISTÓBAL</t>
  </si>
  <si>
    <t>INSPECTOR</t>
  </si>
  <si>
    <t>PLAZA EL NARANJO</t>
  </si>
  <si>
    <t>AYUDANTE ELECTRICISTA Y MANTENIMIENTO</t>
  </si>
  <si>
    <t>AUXILIAR DE CONTABILIDAD</t>
  </si>
  <si>
    <t>ASISTENTE DE GERENCIA GENERAL</t>
  </si>
  <si>
    <t>SECRETARIA DE GERENCIA GENERAL</t>
  </si>
  <si>
    <t>ENCARGADO DEL DEPARTAMENTO JURÍDICO</t>
  </si>
  <si>
    <t>ENCARGADO DEL DEPARTAMENTO RECURSOS HUMANOS</t>
  </si>
  <si>
    <t>ADMINISTRADOR DEL SERVICIO TIC</t>
  </si>
  <si>
    <t>ENCARGADO DEL DEPARTAMENTO ADMINISTRATIVO Y FINANCIERO</t>
  </si>
  <si>
    <t>ASISTENTE DE INGENIERÍA</t>
  </si>
  <si>
    <t>ENCARGADO DE DIVISIÓN DE CONTABILIDAD</t>
  </si>
  <si>
    <t>ENCARGADO DE SECCIÓN DE COMPRAS Y CONTRATACIONES</t>
  </si>
  <si>
    <t>ENCARGADO DE SECCIÓN DE PRESUPUESTOS</t>
  </si>
  <si>
    <t>SEXO</t>
  </si>
  <si>
    <t>FONDO DE PENSIÓN</t>
  </si>
  <si>
    <t>HOTEL JARAGUA</t>
  </si>
  <si>
    <t>HOTEL LA MANSIÓN</t>
  </si>
  <si>
    <t>PARADOR POZA DE BOJOLO</t>
  </si>
  <si>
    <t>HOTEL GUAROCUYA</t>
  </si>
  <si>
    <t>HOTEL NUEVA SUIZA</t>
  </si>
  <si>
    <t>HOTEL JIMANÍ</t>
  </si>
  <si>
    <t>HOTEL CAYO LEVANTADO</t>
  </si>
  <si>
    <t>HOTEL CAYACOA</t>
  </si>
  <si>
    <t>TEATRO AGUA Y LUZ</t>
  </si>
  <si>
    <t>HOTEL MATUM</t>
  </si>
  <si>
    <t>PARADOR PUNTA SALINA</t>
  </si>
  <si>
    <t>CÓDIGO DE ÁREA</t>
  </si>
  <si>
    <t>CAMARÓGRAFO</t>
  </si>
  <si>
    <t>ASESOR FINANCIERO</t>
  </si>
  <si>
    <t>SUPERVISOR OPERATIVO DE PROYECTOS HOTELEROS</t>
  </si>
  <si>
    <t>TÉCNICO DE RECURSOS HUMANOS</t>
  </si>
  <si>
    <t>ASESOR COMUNITARIO DE COMPLEJO VACACIONAL</t>
  </si>
  <si>
    <t xml:space="preserve">WAREN ANTONIO GUZMAN </t>
  </si>
  <si>
    <t>ERLY  RENIOR ALMONTE TEJADA</t>
  </si>
  <si>
    <t>ELANIA SANCHEZ MATEO</t>
  </si>
  <si>
    <t>FE MARIA MARTE LENDOJ</t>
  </si>
  <si>
    <t>DORIS ADOLFINA ENCARNACION DE CORNELIO</t>
  </si>
  <si>
    <t>NIRZA MELANEA  PIÑA</t>
  </si>
  <si>
    <t>FRANK  ALEXIS HOLGUIN JONES</t>
  </si>
  <si>
    <t>KAREN JORGELIS SANTANA CEBALLOS</t>
  </si>
  <si>
    <t>ROGERS LUIS PEGUERO LEDESMA</t>
  </si>
  <si>
    <t>SANTA QUEZADA VENTURA</t>
  </si>
  <si>
    <t>CESARIN FERRERAS VALERIO</t>
  </si>
  <si>
    <t>MARIA NELIA AQUINO DE  DE LA ROSA</t>
  </si>
  <si>
    <t>JOSE LUIS ROSARIO ROBLES</t>
  </si>
  <si>
    <t>JOAQUIN VASQUEZ GARCIA</t>
  </si>
  <si>
    <t>SEVERINO ANTONIO DIAZ ABREU</t>
  </si>
  <si>
    <t>IRIS MERCEDES COLON MOREL</t>
  </si>
  <si>
    <t>HENRY BETANCES MEJIA</t>
  </si>
  <si>
    <t>JOEL FRANCISCO NUÑEZ CAPELLAN</t>
  </si>
  <si>
    <t>MENSAJERO INTERNO</t>
  </si>
  <si>
    <t>TÉCNICO DE CONTABILIDAD</t>
  </si>
  <si>
    <t>SUPERVISOR VIGILANTE</t>
  </si>
  <si>
    <t>JENNY JOSEFINA DE LA CRUZ PEREZ</t>
  </si>
  <si>
    <t>FRANCIS DALIA PEREZ</t>
  </si>
  <si>
    <t>PEDRO JOSE RUSSO PICHARDO</t>
  </si>
  <si>
    <t>CARLOS JAVIER DE LOS SANTOS ROJAS</t>
  </si>
  <si>
    <t xml:space="preserve">RAMON JEON </t>
  </si>
  <si>
    <t>AYUDANTE DE CONSERJE</t>
  </si>
  <si>
    <t>ELECTRICISTA</t>
  </si>
  <si>
    <t>ENCARGADO DEL DEPARTAMENTO DE INGENIERÍA</t>
  </si>
  <si>
    <t>COOP. S. J.</t>
  </si>
  <si>
    <t>OTROS</t>
  </si>
  <si>
    <t>ASP</t>
  </si>
  <si>
    <t>INAVI2</t>
  </si>
  <si>
    <t>ENCARGADO SECCI[ON DE COBROS</t>
  </si>
  <si>
    <t>GILDA JOSEFINA RODRIGUEZ DE MARTE</t>
  </si>
  <si>
    <t>JHONATAN ARIAS</t>
  </si>
  <si>
    <t>VICTOR JESUS DE LA CRUZ ALEJO M.</t>
  </si>
  <si>
    <t>JUAN CARLOS LEON DE LA CRUZ</t>
  </si>
  <si>
    <t>ENCARGADO DE GESTIÓN DE COBROS</t>
  </si>
  <si>
    <t xml:space="preserve"> M </t>
  </si>
  <si>
    <t xml:space="preserve"> F </t>
  </si>
  <si>
    <t>SEGURO ADICIONAL</t>
  </si>
  <si>
    <t>SEGURO DEPENDIENTE,TSS</t>
  </si>
  <si>
    <t>JUAN CARLOS DE LEON MARINE</t>
  </si>
  <si>
    <t>ALBA BELTRE MENDEZ</t>
  </si>
  <si>
    <t>GEORGE LUIS QUEZADA</t>
  </si>
  <si>
    <t>ENC. DE LA DIVISION TECNOLOGIA DE LA INFORM.Y COMUNICACIÓN</t>
  </si>
  <si>
    <t>SAELLY BERMUDEZ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</si>
</sst>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color rgb="FF000000"/>
      <name val="Arial"/>
    </font>
    <font>
      <sz val="10"/>
      <color rgb="FF000000"/>
      <name val="Futura PT Book"/>
      <family val="2"/>
    </font>
    <font>
      <b/>
      <sz val="10"/>
      <color rgb="FF000000"/>
      <name val="Futura PT Book"/>
      <family val="2"/>
    </font>
    <font>
      <sz val="9"/>
      <color theme="1"/>
      <name val="Futura PT Book"/>
      <family val="2"/>
    </font>
    <font>
      <sz val="9"/>
      <color rgb="FF000000"/>
      <name val="Futura PT Book"/>
      <family val="2"/>
    </font>
    <font>
      <sz val="9"/>
      <color rgb="FF00B0F0"/>
      <name val="Futura PT Book"/>
      <family val="2"/>
    </font>
    <font>
      <sz val="9"/>
      <color rgb="FF161616"/>
      <name val="Futura PT Book"/>
      <family val="2"/>
    </font>
    <font>
      <sz val="10"/>
      <color theme="1"/>
      <name val="Futura PT Book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Futura PT Book"/>
      <family val="2"/>
    </font>
    <font>
      <sz val="9"/>
      <color indexed="8"/>
      <name val="Futura PT Book"/>
      <family val="2"/>
    </font>
    <font>
      <sz val="9"/>
      <color theme="1"/>
      <name val="Futura PT Book"/>
    </font>
    <font>
      <sz val="9"/>
      <color rgb="FF000000"/>
      <name val="Futura PT Book"/>
    </font>
    <font>
      <b/>
      <sz val="10"/>
      <color rgb="FF000000"/>
      <name val="Futura PT Book"/>
    </font>
    <font>
      <sz val="9"/>
      <color theme="1" tint="4.9989318521683403E-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6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/>
    <xf numFmtId="0" fontId="7" fillId="0" borderId="5" xfId="0" applyFont="1" applyFill="1" applyBorder="1" applyAlignment="1">
      <alignment vertical="center" wrapText="1"/>
    </xf>
    <xf numFmtId="44" fontId="1" fillId="0" borderId="0" xfId="1" applyFont="1" applyAlignment="1">
      <alignment wrapText="1"/>
    </xf>
    <xf numFmtId="43" fontId="11" fillId="0" borderId="5" xfId="4" applyFont="1" applyBorder="1" applyAlignment="1">
      <alignment horizontal="left" vertical="center" wrapText="1"/>
    </xf>
    <xf numFmtId="43" fontId="11" fillId="0" borderId="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3" fontId="11" fillId="0" borderId="5" xfId="4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43" fontId="3" fillId="0" borderId="5" xfId="2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</cellXfs>
  <cellStyles count="5">
    <cellStyle name="Comma" xfId="4" builtinId="3"/>
    <cellStyle name="Currency" xfId="1" builtinId="4"/>
    <cellStyle name="Millares 2" xfId="2" xr:uid="{00000000-0005-0000-0000-000002000000}"/>
    <cellStyle name="Normal" xfId="0" builtinId="0"/>
    <cellStyle name="Normal 2" xfId="3" xr:uid="{00000000-0005-0000-0000-000004000000}"/>
  </cellStyles>
  <dxfs count="5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2" tint="-4.9989318521683403E-2"/>
        </patternFill>
      </fill>
    </dxf>
    <dxf>
      <fill>
        <patternFill>
          <bgColor theme="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1" defaultTableStyle="TableStyleMedium2" defaultPivotStyle="PivotStyleLight16">
    <tableStyle name="Estilo de tabla 1" pivot="0" count="4" xr9:uid="{00000000-0011-0000-FFFF-FFFF00000000}">
      <tableStyleElement type="headerRow" dxfId="51"/>
      <tableStyleElement type="totalRow" dxfId="50"/>
      <tableStyleElement type="firstRowStripe" dxfId="49"/>
      <tableStyleElement type="secondRowStripe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U123" totalsRowCount="1" headerRowDxfId="47" dataDxfId="45" totalsRowDxfId="43" headerRowBorderDxfId="46" tableBorderDxfId="44" totalsRowBorderDxfId="42">
  <autoFilter ref="A1:U122" xr:uid="{00000000-0009-0000-0100-000001000000}"/>
  <tableColumns count="21">
    <tableColumn id="1" xr3:uid="{00000000-0010-0000-0000-000001000000}" name="CÓDIGO DE ÁREA" totalsRowLabel="TOTAL" dataDxfId="41" totalsRowDxfId="40">
      <calculatedColumnFormula>VLOOKUP(D2,'validación de datos'!$B$2:$C$17,2,FALSE)</calculatedColumnFormula>
    </tableColumn>
    <tableColumn id="2" xr3:uid="{00000000-0010-0000-0000-000002000000}" name="NO" dataDxfId="39" totalsRowDxfId="38">
      <calculatedColumnFormula>B1+1</calculatedColumnFormula>
    </tableColumn>
    <tableColumn id="3" xr3:uid="{00000000-0010-0000-0000-000003000000}" name="NOMBRE" dataDxfId="37" totalsRowDxfId="36"/>
    <tableColumn id="4" xr3:uid="{00000000-0010-0000-0000-000004000000}" name="ÁREA" dataDxfId="35" totalsRowDxfId="34"/>
    <tableColumn id="5" xr3:uid="{00000000-0010-0000-0000-000005000000}" name="CARGO" dataDxfId="33" totalsRowDxfId="32"/>
    <tableColumn id="21" xr3:uid="{00000000-0010-0000-0000-000015000000}" name="SEDE" dataDxfId="31" totalsRowDxfId="30"/>
    <tableColumn id="6" xr3:uid="{00000000-0010-0000-0000-000006000000}" name="ESTATUS" dataDxfId="29" totalsRowDxfId="28"/>
    <tableColumn id="7" xr3:uid="{00000000-0010-0000-0000-000007000000}" name="SEXO" dataDxfId="27" totalsRowDxfId="26"/>
    <tableColumn id="8" xr3:uid="{00000000-0010-0000-0000-000008000000}" name="SALARIO MENSUAL" totalsRowFunction="custom" dataDxfId="25" totalsRowDxfId="24" dataCellStyle="Currency">
      <totalsRowFormula>SUM(Tabla1[SALARIO MENSUAL])</totalsRowFormula>
    </tableColumn>
    <tableColumn id="9" xr3:uid="{00000000-0010-0000-0000-000009000000}" name="IMPUESTO SOBRE LA RENTA" totalsRowFunction="custom" dataDxfId="23" totalsRowDxfId="22" dataCellStyle="Currency">
      <totalsRowFormula>SUM(Tabla1[IMPUESTO SOBRE LA RENTA])</totalsRowFormula>
    </tableColumn>
    <tableColumn id="10" xr3:uid="{00000000-0010-0000-0000-00000A000000}" name="SEGURO ADICIONAL" totalsRowFunction="custom" dataDxfId="21" totalsRowDxfId="20" dataCellStyle="Currency">
      <totalsRowFormula>SUM(Tabla1[SEGURO ADICIONAL])</totalsRowFormula>
    </tableColumn>
    <tableColumn id="11" xr3:uid="{00000000-0010-0000-0000-00000B000000}" name="SEGURO DEPENDIENTE,TSS" totalsRowFunction="custom" dataDxfId="19" totalsRowDxfId="18" dataCellStyle="Currency">
      <totalsRowFormula>SUM(Tabla1[SEGURO DEPENDIENTE,TSS])</totalsRowFormula>
    </tableColumn>
    <tableColumn id="12" xr3:uid="{00000000-0010-0000-0000-00000C000000}" name="FONDO DE PENSIÓN" totalsRowFunction="custom" dataDxfId="17" totalsRowDxfId="16" dataCellStyle="Currency">
      <calculatedColumnFormula>Tabla1[[#This Row],[SALARIO MENSUAL]]*2.87%</calculatedColumnFormula>
      <totalsRowFormula>SUM(Tabla1[FONDO DE PENSIÓN])</totalsRowFormula>
    </tableColumn>
    <tableColumn id="13" xr3:uid="{00000000-0010-0000-0000-00000D000000}" name="SEG. FAM. DE SALUD" totalsRowFunction="custom" dataDxfId="15" totalsRowDxfId="14" dataCellStyle="Currency">
      <calculatedColumnFormula>Tabla1[[#This Row],[SALARIO MENSUAL]]*3.04%</calculatedColumnFormula>
      <totalsRowFormula>SUM(Tabla1[SEG. FAM. DE SALUD])</totalsRowFormula>
    </tableColumn>
    <tableColumn id="14" xr3:uid="{00000000-0010-0000-0000-00000E000000}" name="INAVI" totalsRowFunction="custom" dataDxfId="13" totalsRowDxfId="12" dataCellStyle="Currency">
      <totalsRowFormula>SUM(Tabla1[INAVI])</totalsRowFormula>
    </tableColumn>
    <tableColumn id="22" xr3:uid="{00000000-0010-0000-0000-000016000000}" name="COOP. S. J." totalsRowFunction="custom" dataDxfId="11" totalsRowDxfId="10" dataCellStyle="Currency">
      <totalsRowFormula>SUM(Tabla1[COOP. S. J.])</totalsRowFormula>
    </tableColumn>
    <tableColumn id="15" xr3:uid="{00000000-0010-0000-0000-00000F000000}" name="OTROS" totalsRowFunction="custom" dataDxfId="9" totalsRowDxfId="8" dataCellStyle="Currency">
      <totalsRowFormula>SUM(Tabla1[OTROS])</totalsRowFormula>
    </tableColumn>
    <tableColumn id="16" xr3:uid="{00000000-0010-0000-0000-000010000000}" name="INAVI2" totalsRowFunction="custom" dataDxfId="7" totalsRowDxfId="6" dataCellStyle="Currency">
      <calculatedColumnFormula>R1</calculatedColumnFormula>
      <totalsRowFormula>SUM(Tabla1[INAVI2])</totalsRowFormula>
    </tableColumn>
    <tableColumn id="17" xr3:uid="{00000000-0010-0000-0000-000011000000}" name="ASP" totalsRowFunction="custom" dataDxfId="5" totalsRowDxfId="4" dataCellStyle="Currency">
      <calculatedColumnFormula>S1</calculatedColumnFormula>
      <totalsRowFormula>SUM(Tabla1[ASP])</totalsRowFormula>
    </tableColumn>
    <tableColumn id="18" xr3:uid="{00000000-0010-0000-0000-000012000000}" name="TOTAL DESCUENTOS" totalsRowFunction="custom" dataDxfId="3" totalsRowDxfId="2" dataCellStyle="Currency">
      <calculatedColumnFormula>SUM(Tabla1[[#This Row],[IMPUESTO SOBRE LA RENTA]:[ASP]])</calculatedColumnFormula>
      <totalsRowFormula>SUM(Tabla1[TOTAL DESCUENTOS])</totalsRowFormula>
    </tableColumn>
    <tableColumn id="19" xr3:uid="{00000000-0010-0000-0000-000013000000}" name="NETO A PAGAR" totalsRowFunction="custom" dataDxfId="1" totalsRowDxfId="0" dataCellStyle="Currency">
      <calculatedColumnFormula>Tabla1[[#This Row],[SALARIO MENSUAL]]-Tabla1[[#This Row],[TOTAL DESCUENTOS]]</calculatedColumnFormula>
      <totalsRowFormula>SUM(Tabla1[NETO A PAGAR])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25"/>
  <sheetViews>
    <sheetView tabSelected="1" view="pageLayout" zoomScale="70" zoomScaleNormal="100" zoomScalePageLayoutView="70" workbookViewId="0">
      <selection activeCell="F129" sqref="F129"/>
    </sheetView>
  </sheetViews>
  <sheetFormatPr defaultColWidth="14.42578125" defaultRowHeight="15" customHeight="1" x14ac:dyDescent="0.25"/>
  <cols>
    <col min="1" max="1" width="7.5703125" style="2" customWidth="1"/>
    <col min="2" max="2" width="4" style="2" customWidth="1"/>
    <col min="3" max="6" width="36.140625" style="2" customWidth="1"/>
    <col min="7" max="7" width="8.140625" style="2" customWidth="1"/>
    <col min="8" max="8" width="5.5703125" style="2" customWidth="1"/>
    <col min="9" max="9" width="15.42578125" style="2" customWidth="1"/>
    <col min="10" max="20" width="12" style="2" customWidth="1"/>
    <col min="21" max="21" width="15.5703125" style="2" customWidth="1"/>
    <col min="22" max="16384" width="14.42578125" style="2"/>
  </cols>
  <sheetData>
    <row r="1" spans="1:27" ht="39.75" customHeight="1" x14ac:dyDescent="0.25">
      <c r="A1" s="39" t="s">
        <v>211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171</v>
      </c>
      <c r="G1" s="40" t="s">
        <v>5</v>
      </c>
      <c r="H1" s="40" t="s">
        <v>198</v>
      </c>
      <c r="I1" s="40" t="s">
        <v>7</v>
      </c>
      <c r="J1" s="40" t="s">
        <v>8</v>
      </c>
      <c r="K1" s="40" t="s">
        <v>258</v>
      </c>
      <c r="L1" s="40" t="s">
        <v>259</v>
      </c>
      <c r="M1" s="40" t="s">
        <v>199</v>
      </c>
      <c r="N1" s="40" t="s">
        <v>9</v>
      </c>
      <c r="O1" s="40" t="s">
        <v>10</v>
      </c>
      <c r="P1" s="40" t="s">
        <v>246</v>
      </c>
      <c r="Q1" s="40" t="s">
        <v>247</v>
      </c>
      <c r="R1" s="40" t="s">
        <v>249</v>
      </c>
      <c r="S1" s="40" t="s">
        <v>248</v>
      </c>
      <c r="T1" s="40" t="s">
        <v>11</v>
      </c>
      <c r="U1" s="41" t="s">
        <v>12</v>
      </c>
      <c r="V1" s="1"/>
      <c r="W1" s="1"/>
      <c r="X1" s="1"/>
      <c r="Y1" s="1"/>
      <c r="Z1" s="1"/>
      <c r="AA1" s="1"/>
    </row>
    <row r="2" spans="1:27" ht="31.5" customHeight="1" x14ac:dyDescent="0.25">
      <c r="A2" s="42" t="str">
        <f>VLOOKUP(D2,'validación de datos'!$B$2:$C$17,2,FALSE)</f>
        <v>01-GG</v>
      </c>
      <c r="B2" s="43">
        <v>1</v>
      </c>
      <c r="C2" s="44" t="s">
        <v>14</v>
      </c>
      <c r="D2" s="44" t="s">
        <v>15</v>
      </c>
      <c r="E2" s="29" t="s">
        <v>16</v>
      </c>
      <c r="F2" s="45" t="s">
        <v>170</v>
      </c>
      <c r="G2" s="56" t="s">
        <v>17</v>
      </c>
      <c r="H2" s="56" t="s">
        <v>18</v>
      </c>
      <c r="I2" s="38">
        <v>245000</v>
      </c>
      <c r="J2" s="46">
        <v>46839.11</v>
      </c>
      <c r="K2" s="38"/>
      <c r="L2" s="38">
        <v>0</v>
      </c>
      <c r="M2" s="38">
        <f>Tabla1[[#This Row],[SALARIO MENSUAL]]*2.87%</f>
        <v>7031.5</v>
      </c>
      <c r="N2" s="46">
        <v>4943.8</v>
      </c>
      <c r="O2" s="38"/>
      <c r="P2" s="38">
        <v>5000</v>
      </c>
      <c r="Q2" s="38">
        <v>0</v>
      </c>
      <c r="R2" s="38">
        <v>25</v>
      </c>
      <c r="S2" s="38">
        <v>50</v>
      </c>
      <c r="T2" s="38">
        <f>SUM(Tabla1[[#This Row],[IMPUESTO SOBRE LA RENTA]:[ASP]])</f>
        <v>63889.41</v>
      </c>
      <c r="U2" s="47">
        <f>Tabla1[[#This Row],[SALARIO MENSUAL]]-Tabla1[[#This Row],[TOTAL DESCUENTOS]]</f>
        <v>181110.59</v>
      </c>
      <c r="V2" s="1"/>
      <c r="W2" s="1"/>
      <c r="X2" s="1"/>
      <c r="Y2" s="1"/>
      <c r="Z2" s="1"/>
      <c r="AA2" s="1"/>
    </row>
    <row r="3" spans="1:27" ht="31.5" customHeight="1" x14ac:dyDescent="0.25">
      <c r="A3" s="42" t="str">
        <f>VLOOKUP(D3,'validación de datos'!$B$2:$C$17,2,FALSE)</f>
        <v>01-GG</v>
      </c>
      <c r="B3" s="43">
        <f t="shared" ref="B3" si="0">B2+1</f>
        <v>2</v>
      </c>
      <c r="C3" s="44" t="s">
        <v>19</v>
      </c>
      <c r="D3" s="44" t="s">
        <v>15</v>
      </c>
      <c r="E3" s="30" t="s">
        <v>188</v>
      </c>
      <c r="F3" s="45" t="s">
        <v>170</v>
      </c>
      <c r="G3" s="56" t="s">
        <v>17</v>
      </c>
      <c r="H3" s="56" t="s">
        <v>18</v>
      </c>
      <c r="I3" s="38">
        <v>75000</v>
      </c>
      <c r="J3" s="38">
        <v>6309.35</v>
      </c>
      <c r="K3" s="38"/>
      <c r="L3" s="38"/>
      <c r="M3" s="38">
        <f>Tabla1[[#This Row],[SALARIO MENSUAL]]*2.87%</f>
        <v>2152.5</v>
      </c>
      <c r="N3" s="38">
        <f>Tabla1[[#This Row],[SALARIO MENSUAL]]*3.04%</f>
        <v>2280</v>
      </c>
      <c r="O3" s="38"/>
      <c r="P3" s="38"/>
      <c r="Q3" s="38"/>
      <c r="R3" s="38">
        <f t="shared" ref="R3:R33" si="1">R2</f>
        <v>25</v>
      </c>
      <c r="S3" s="38">
        <f t="shared" ref="S3:S33" si="2">S2</f>
        <v>50</v>
      </c>
      <c r="T3" s="38">
        <f>SUM(Tabla1[[#This Row],[IMPUESTO SOBRE LA RENTA]:[ASP]])</f>
        <v>10816.85</v>
      </c>
      <c r="U3" s="47">
        <f>Tabla1[[#This Row],[SALARIO MENSUAL]]-Tabla1[[#This Row],[TOTAL DESCUENTOS]]</f>
        <v>64183.15</v>
      </c>
      <c r="V3" s="1"/>
      <c r="W3" s="1"/>
      <c r="X3" s="1"/>
      <c r="Y3" s="1"/>
      <c r="Z3" s="1"/>
      <c r="AA3" s="1"/>
    </row>
    <row r="4" spans="1:27" ht="31.5" customHeight="1" x14ac:dyDescent="0.25">
      <c r="A4" s="42" t="str">
        <f>VLOOKUP(D4,'validación de datos'!$B$2:$C$17,2,FALSE)</f>
        <v>01-GG</v>
      </c>
      <c r="B4" s="43">
        <f t="shared" ref="B4:B67" si="3">B3+1</f>
        <v>3</v>
      </c>
      <c r="C4" s="44" t="s">
        <v>217</v>
      </c>
      <c r="D4" s="44" t="s">
        <v>15</v>
      </c>
      <c r="E4" s="30" t="s">
        <v>20</v>
      </c>
      <c r="F4" s="45" t="s">
        <v>170</v>
      </c>
      <c r="G4" s="56" t="s">
        <v>17</v>
      </c>
      <c r="H4" s="56" t="s">
        <v>18</v>
      </c>
      <c r="I4" s="38">
        <v>75000</v>
      </c>
      <c r="J4" s="38">
        <v>6309.35</v>
      </c>
      <c r="K4" s="38"/>
      <c r="L4" s="38"/>
      <c r="M4" s="38">
        <f>Tabla1[[#This Row],[SALARIO MENSUAL]]*2.87%</f>
        <v>2152.5</v>
      </c>
      <c r="N4" s="38">
        <f>Tabla1[[#This Row],[SALARIO MENSUAL]]*3.04%</f>
        <v>2280</v>
      </c>
      <c r="O4" s="38"/>
      <c r="P4" s="38">
        <v>2000</v>
      </c>
      <c r="Q4" s="38">
        <v>9994.76</v>
      </c>
      <c r="R4" s="38">
        <f>R3</f>
        <v>25</v>
      </c>
      <c r="S4" s="38">
        <f>S3</f>
        <v>50</v>
      </c>
      <c r="T4" s="38">
        <f>SUM(Tabla1[[#This Row],[IMPUESTO SOBRE LA RENTA]:[ASP]])</f>
        <v>22811.61</v>
      </c>
      <c r="U4" s="47">
        <f>Tabla1[[#This Row],[SALARIO MENSUAL]]-Tabla1[[#This Row],[TOTAL DESCUENTOS]]</f>
        <v>52188.39</v>
      </c>
      <c r="V4" s="1"/>
      <c r="W4" s="1"/>
      <c r="X4" s="1"/>
      <c r="Y4" s="1"/>
      <c r="Z4" s="1"/>
      <c r="AA4" s="1"/>
    </row>
    <row r="5" spans="1:27" ht="31.5" customHeight="1" x14ac:dyDescent="0.25">
      <c r="A5" s="42" t="str">
        <f>VLOOKUP(D5,'validación de datos'!$B$2:$C$17,2,FALSE)</f>
        <v>01-GG</v>
      </c>
      <c r="B5" s="43">
        <f t="shared" si="3"/>
        <v>4</v>
      </c>
      <c r="C5" s="44" t="s">
        <v>21</v>
      </c>
      <c r="D5" s="44" t="s">
        <v>15</v>
      </c>
      <c r="E5" s="30" t="s">
        <v>188</v>
      </c>
      <c r="F5" s="45" t="s">
        <v>170</v>
      </c>
      <c r="G5" s="56" t="s">
        <v>17</v>
      </c>
      <c r="H5" s="56" t="s">
        <v>18</v>
      </c>
      <c r="I5" s="38">
        <v>75000</v>
      </c>
      <c r="J5" s="38">
        <v>6309.35</v>
      </c>
      <c r="K5" s="38">
        <v>1278.6600000000001</v>
      </c>
      <c r="L5" s="38"/>
      <c r="M5" s="38">
        <f>Tabla1[[#This Row],[SALARIO MENSUAL]]*2.87%</f>
        <v>2152.5</v>
      </c>
      <c r="N5" s="38">
        <f>Tabla1[[#This Row],[SALARIO MENSUAL]]*3.04%</f>
        <v>2280</v>
      </c>
      <c r="O5" s="38"/>
      <c r="P5" s="38">
        <v>1500</v>
      </c>
      <c r="Q5" s="38"/>
      <c r="R5" s="38">
        <f t="shared" si="1"/>
        <v>25</v>
      </c>
      <c r="S5" s="38">
        <f t="shared" si="2"/>
        <v>50</v>
      </c>
      <c r="T5" s="38">
        <f>SUM(Tabla1[[#This Row],[IMPUESTO SOBRE LA RENTA]:[ASP]])</f>
        <v>13595.51</v>
      </c>
      <c r="U5" s="47">
        <f>Tabla1[[#This Row],[SALARIO MENSUAL]]-Tabla1[[#This Row],[TOTAL DESCUENTOS]]</f>
        <v>61404.49</v>
      </c>
      <c r="V5" s="1"/>
      <c r="W5" s="1"/>
      <c r="X5" s="1"/>
      <c r="Y5" s="1"/>
      <c r="Z5" s="1"/>
      <c r="AA5" s="1"/>
    </row>
    <row r="6" spans="1:27" ht="31.5" customHeight="1" x14ac:dyDescent="0.25">
      <c r="A6" s="42" t="str">
        <f>VLOOKUP(D6,'validación de datos'!$B$2:$C$17,2,FALSE)</f>
        <v>01-GG</v>
      </c>
      <c r="B6" s="43">
        <f t="shared" si="3"/>
        <v>5</v>
      </c>
      <c r="C6" s="44" t="s">
        <v>22</v>
      </c>
      <c r="D6" s="44" t="s">
        <v>15</v>
      </c>
      <c r="E6" s="30" t="s">
        <v>23</v>
      </c>
      <c r="F6" s="45" t="s">
        <v>170</v>
      </c>
      <c r="G6" s="56" t="s">
        <v>17</v>
      </c>
      <c r="H6" s="56" t="s">
        <v>24</v>
      </c>
      <c r="I6" s="38">
        <v>85000</v>
      </c>
      <c r="J6" s="38">
        <v>7902</v>
      </c>
      <c r="K6" s="38">
        <v>7641.55</v>
      </c>
      <c r="L6" s="38">
        <v>2700.24</v>
      </c>
      <c r="M6" s="38">
        <f>Tabla1[[#This Row],[SALARIO MENSUAL]]*2.87%</f>
        <v>2439.5</v>
      </c>
      <c r="N6" s="38">
        <f>Tabla1[[#This Row],[SALARIO MENSUAL]]*3.04%</f>
        <v>2584</v>
      </c>
      <c r="O6" s="38"/>
      <c r="P6" s="38">
        <v>2000</v>
      </c>
      <c r="Q6" s="38"/>
      <c r="R6" s="38">
        <f t="shared" si="1"/>
        <v>25</v>
      </c>
      <c r="S6" s="38">
        <f t="shared" si="2"/>
        <v>50</v>
      </c>
      <c r="T6" s="38">
        <f>SUM(Tabla1[[#This Row],[IMPUESTO SOBRE LA RENTA]:[ASP]])</f>
        <v>25342.29</v>
      </c>
      <c r="U6" s="47">
        <f>Tabla1[[#This Row],[SALARIO MENSUAL]]-Tabla1[[#This Row],[TOTAL DESCUENTOS]]</f>
        <v>59657.71</v>
      </c>
      <c r="V6" s="1"/>
      <c r="W6" s="1"/>
      <c r="X6" s="1"/>
      <c r="Y6" s="1"/>
      <c r="Z6" s="1"/>
      <c r="AA6" s="1"/>
    </row>
    <row r="7" spans="1:27" ht="31.5" customHeight="1" x14ac:dyDescent="0.25">
      <c r="A7" s="42" t="str">
        <f>VLOOKUP(D7,'validación de datos'!$B$2:$C$17,2,FALSE)</f>
        <v>01-GG</v>
      </c>
      <c r="B7" s="43">
        <f t="shared" si="3"/>
        <v>6</v>
      </c>
      <c r="C7" s="45" t="s">
        <v>25</v>
      </c>
      <c r="D7" s="44" t="s">
        <v>15</v>
      </c>
      <c r="E7" s="31" t="s">
        <v>189</v>
      </c>
      <c r="F7" s="45" t="s">
        <v>170</v>
      </c>
      <c r="G7" s="56" t="s">
        <v>17</v>
      </c>
      <c r="H7" s="56" t="s">
        <v>24</v>
      </c>
      <c r="I7" s="38">
        <v>75000</v>
      </c>
      <c r="J7" s="38">
        <v>6309.35</v>
      </c>
      <c r="K7" s="38"/>
      <c r="L7" s="38"/>
      <c r="M7" s="38">
        <f>Tabla1[[#This Row],[SALARIO MENSUAL]]*2.87%</f>
        <v>2152.5</v>
      </c>
      <c r="N7" s="38">
        <f>Tabla1[[#This Row],[SALARIO MENSUAL]]*3.04%</f>
        <v>2280</v>
      </c>
      <c r="O7" s="38"/>
      <c r="P7" s="38">
        <v>2000</v>
      </c>
      <c r="Q7" s="38">
        <v>0</v>
      </c>
      <c r="R7" s="38">
        <f t="shared" si="1"/>
        <v>25</v>
      </c>
      <c r="S7" s="38">
        <f t="shared" si="2"/>
        <v>50</v>
      </c>
      <c r="T7" s="38">
        <f>SUM(Tabla1[[#This Row],[IMPUESTO SOBRE LA RENTA]:[ASP]])</f>
        <v>12816.85</v>
      </c>
      <c r="U7" s="47">
        <f>Tabla1[[#This Row],[SALARIO MENSUAL]]-Tabla1[[#This Row],[TOTAL DESCUENTOS]]</f>
        <v>62183.15</v>
      </c>
      <c r="V7" s="1"/>
      <c r="W7" s="1"/>
      <c r="X7" s="1"/>
      <c r="Y7" s="1"/>
      <c r="Z7" s="1"/>
      <c r="AA7" s="1"/>
    </row>
    <row r="8" spans="1:27" ht="31.5" customHeight="1" x14ac:dyDescent="0.25">
      <c r="A8" s="42" t="str">
        <f>VLOOKUP(D8,'validación de datos'!$B$2:$C$17,2,FALSE)</f>
        <v>01-GG</v>
      </c>
      <c r="B8" s="43">
        <f t="shared" si="3"/>
        <v>7</v>
      </c>
      <c r="C8" s="45" t="s">
        <v>27</v>
      </c>
      <c r="D8" s="44" t="s">
        <v>15</v>
      </c>
      <c r="E8" s="31" t="s">
        <v>29</v>
      </c>
      <c r="F8" s="45" t="s">
        <v>170</v>
      </c>
      <c r="G8" s="56" t="s">
        <v>17</v>
      </c>
      <c r="H8" s="56" t="s">
        <v>24</v>
      </c>
      <c r="I8" s="46">
        <v>87000</v>
      </c>
      <c r="J8" s="46">
        <v>9047.51</v>
      </c>
      <c r="K8" s="46"/>
      <c r="L8" s="46"/>
      <c r="M8" s="46">
        <f>Tabla1[[#This Row],[SALARIO MENSUAL]]*2.87%</f>
        <v>2496.9</v>
      </c>
      <c r="N8" s="38">
        <f>Tabla1[[#This Row],[SALARIO MENSUAL]]*3.04%</f>
        <v>2644.8</v>
      </c>
      <c r="O8" s="38"/>
      <c r="P8" s="38"/>
      <c r="Q8" s="38"/>
      <c r="R8" s="38">
        <f t="shared" si="1"/>
        <v>25</v>
      </c>
      <c r="S8" s="38">
        <f t="shared" si="2"/>
        <v>50</v>
      </c>
      <c r="T8" s="38">
        <f>SUM(Tabla1[[#This Row],[IMPUESTO SOBRE LA RENTA]:[ASP]])</f>
        <v>14264.21</v>
      </c>
      <c r="U8" s="47">
        <f>Tabla1[[#This Row],[SALARIO MENSUAL]]-Tabla1[[#This Row],[TOTAL DESCUENTOS]]</f>
        <v>72735.790000000008</v>
      </c>
      <c r="V8" s="1"/>
      <c r="W8" s="1"/>
      <c r="X8" s="1"/>
      <c r="Y8" s="1"/>
      <c r="Z8" s="1"/>
      <c r="AA8" s="1"/>
    </row>
    <row r="9" spans="1:27" ht="31.5" customHeight="1" x14ac:dyDescent="0.25">
      <c r="A9" s="42" t="str">
        <f>VLOOKUP(D9,'validación de datos'!$B$2:$C$17,2,FALSE)</f>
        <v>01-GG</v>
      </c>
      <c r="B9" s="43">
        <f t="shared" si="3"/>
        <v>8</v>
      </c>
      <c r="C9" s="45" t="s">
        <v>30</v>
      </c>
      <c r="D9" s="44" t="s">
        <v>15</v>
      </c>
      <c r="E9" s="31" t="s">
        <v>29</v>
      </c>
      <c r="F9" s="45" t="s">
        <v>170</v>
      </c>
      <c r="G9" s="56" t="s">
        <v>17</v>
      </c>
      <c r="H9" s="56" t="s">
        <v>18</v>
      </c>
      <c r="I9" s="46">
        <v>87000</v>
      </c>
      <c r="J9" s="46">
        <v>9047.51</v>
      </c>
      <c r="K9" s="46"/>
      <c r="L9" s="46">
        <v>0</v>
      </c>
      <c r="M9" s="46">
        <f>Tabla1[[#This Row],[SALARIO MENSUAL]]*2.87%</f>
        <v>2496.9</v>
      </c>
      <c r="N9" s="38">
        <f>Tabla1[[#This Row],[SALARIO MENSUAL]]*3.04%</f>
        <v>2644.8</v>
      </c>
      <c r="O9" s="38"/>
      <c r="P9" s="38"/>
      <c r="Q9" s="38"/>
      <c r="R9" s="38">
        <f t="shared" si="1"/>
        <v>25</v>
      </c>
      <c r="S9" s="38">
        <f t="shared" si="2"/>
        <v>50</v>
      </c>
      <c r="T9" s="38">
        <f>SUM(Tabla1[[#This Row],[IMPUESTO SOBRE LA RENTA]:[ASP]])</f>
        <v>14264.21</v>
      </c>
      <c r="U9" s="47">
        <f>Tabla1[[#This Row],[SALARIO MENSUAL]]-Tabla1[[#This Row],[TOTAL DESCUENTOS]]</f>
        <v>72735.790000000008</v>
      </c>
      <c r="V9" s="1"/>
      <c r="W9" s="1"/>
      <c r="X9" s="1"/>
      <c r="Y9" s="1"/>
      <c r="Z9" s="1"/>
      <c r="AA9" s="1"/>
    </row>
    <row r="10" spans="1:27" ht="31.5" customHeight="1" x14ac:dyDescent="0.25">
      <c r="A10" s="42" t="str">
        <f>VLOOKUP(D10,'validación de datos'!$B$2:$C$17,2,FALSE)</f>
        <v>01-GG</v>
      </c>
      <c r="B10" s="43">
        <f t="shared" si="3"/>
        <v>9</v>
      </c>
      <c r="C10" s="44" t="s">
        <v>251</v>
      </c>
      <c r="D10" s="44" t="s">
        <v>15</v>
      </c>
      <c r="E10" s="31" t="s">
        <v>29</v>
      </c>
      <c r="F10" s="45" t="s">
        <v>170</v>
      </c>
      <c r="G10" s="56" t="s">
        <v>17</v>
      </c>
      <c r="H10" s="56" t="s">
        <v>24</v>
      </c>
      <c r="I10" s="38">
        <v>80000</v>
      </c>
      <c r="J10" s="46">
        <v>7400.94</v>
      </c>
      <c r="K10" s="46"/>
      <c r="L10" s="46">
        <v>0</v>
      </c>
      <c r="M10" s="46">
        <f>Tabla1[[#This Row],[SALARIO MENSUAL]]*2.87%</f>
        <v>2296</v>
      </c>
      <c r="N10" s="38">
        <f>Tabla1[[#This Row],[SALARIO MENSUAL]]*3.04%</f>
        <v>2432</v>
      </c>
      <c r="O10" s="38">
        <v>0</v>
      </c>
      <c r="P10" s="38">
        <v>0</v>
      </c>
      <c r="Q10" s="38"/>
      <c r="R10" s="38">
        <f t="shared" si="1"/>
        <v>25</v>
      </c>
      <c r="S10" s="38">
        <f t="shared" si="2"/>
        <v>50</v>
      </c>
      <c r="T10" s="38">
        <f>SUM(Tabla1[[#This Row],[IMPUESTO SOBRE LA RENTA]:[ASP]])</f>
        <v>12203.939999999999</v>
      </c>
      <c r="U10" s="47">
        <f>Tabla1[[#This Row],[SALARIO MENSUAL]]-Tabla1[[#This Row],[TOTAL DESCUENTOS]]</f>
        <v>67796.06</v>
      </c>
      <c r="V10" s="1"/>
      <c r="W10" s="1"/>
      <c r="X10" s="1"/>
      <c r="Y10" s="1"/>
      <c r="Z10" s="1"/>
      <c r="AA10" s="1"/>
    </row>
    <row r="11" spans="1:27" ht="31.5" customHeight="1" x14ac:dyDescent="0.25">
      <c r="A11" s="42" t="str">
        <f>VLOOKUP(D11,'validación de datos'!$B$2:$C$17,2,FALSE)</f>
        <v>08-OAI</v>
      </c>
      <c r="B11" s="43">
        <f t="shared" si="3"/>
        <v>10</v>
      </c>
      <c r="C11" s="44" t="s">
        <v>49</v>
      </c>
      <c r="D11" s="44" t="s">
        <v>50</v>
      </c>
      <c r="E11" s="31" t="s">
        <v>51</v>
      </c>
      <c r="F11" s="45" t="s">
        <v>170</v>
      </c>
      <c r="G11" s="56" t="s">
        <v>17</v>
      </c>
      <c r="H11" s="56" t="s">
        <v>24</v>
      </c>
      <c r="I11" s="38">
        <v>60000</v>
      </c>
      <c r="J11" s="46">
        <v>3486.65</v>
      </c>
      <c r="K11" s="46">
        <v>451.2</v>
      </c>
      <c r="L11" s="46">
        <v>0</v>
      </c>
      <c r="M11" s="46">
        <f>Tabla1[[#This Row],[SALARIO MENSUAL]]*2.87%</f>
        <v>1722</v>
      </c>
      <c r="N11" s="38">
        <f>Tabla1[[#This Row],[SALARIO MENSUAL]]*3.04%</f>
        <v>1824</v>
      </c>
      <c r="O11" s="38">
        <v>100</v>
      </c>
      <c r="P11" s="38">
        <v>1000</v>
      </c>
      <c r="Q11" s="38">
        <v>0</v>
      </c>
      <c r="R11" s="38">
        <f t="shared" si="1"/>
        <v>25</v>
      </c>
      <c r="S11" s="38">
        <f t="shared" si="2"/>
        <v>50</v>
      </c>
      <c r="T11" s="38">
        <f>SUM(Tabla1[[#This Row],[IMPUESTO SOBRE LA RENTA]:[ASP]])</f>
        <v>8658.85</v>
      </c>
      <c r="U11" s="47">
        <f>Tabla1[[#This Row],[SALARIO MENSUAL]]-Tabla1[[#This Row],[TOTAL DESCUENTOS]]</f>
        <v>51341.15</v>
      </c>
      <c r="V11" s="1"/>
      <c r="W11" s="1"/>
      <c r="X11" s="1"/>
      <c r="Y11" s="1"/>
      <c r="Z11" s="1"/>
      <c r="AA11" s="1"/>
    </row>
    <row r="12" spans="1:27" ht="31.5" customHeight="1" x14ac:dyDescent="0.25">
      <c r="A12" s="42" t="str">
        <f>VLOOKUP(D12,'validación de datos'!$B$2:$C$17,2,FALSE)</f>
        <v>10-COM</v>
      </c>
      <c r="B12" s="43">
        <f t="shared" si="3"/>
        <v>11</v>
      </c>
      <c r="C12" s="44" t="s">
        <v>53</v>
      </c>
      <c r="D12" s="44" t="s">
        <v>54</v>
      </c>
      <c r="E12" s="31" t="s">
        <v>55</v>
      </c>
      <c r="F12" s="45" t="s">
        <v>170</v>
      </c>
      <c r="G12" s="56" t="s">
        <v>17</v>
      </c>
      <c r="H12" s="56" t="s">
        <v>18</v>
      </c>
      <c r="I12" s="38">
        <v>50000</v>
      </c>
      <c r="J12" s="46">
        <v>1854</v>
      </c>
      <c r="K12" s="38">
        <v>134</v>
      </c>
      <c r="L12" s="38"/>
      <c r="M12" s="38">
        <f>Tabla1[[#This Row],[SALARIO MENSUAL]]*2.87%</f>
        <v>1435</v>
      </c>
      <c r="N12" s="38">
        <f>Tabla1[[#This Row],[SALARIO MENSUAL]]*3.04%</f>
        <v>1520</v>
      </c>
      <c r="O12" s="38">
        <v>0</v>
      </c>
      <c r="P12" s="38">
        <v>1000</v>
      </c>
      <c r="Q12" s="38">
        <v>5493.16</v>
      </c>
      <c r="R12" s="38">
        <f t="shared" si="1"/>
        <v>25</v>
      </c>
      <c r="S12" s="38">
        <f t="shared" si="2"/>
        <v>50</v>
      </c>
      <c r="T12" s="38">
        <f>SUM(Tabla1[[#This Row],[IMPUESTO SOBRE LA RENTA]:[ASP]])</f>
        <v>11511.16</v>
      </c>
      <c r="U12" s="47">
        <f>Tabla1[[#This Row],[SALARIO MENSUAL]]-Tabla1[[#This Row],[TOTAL DESCUENTOS]]</f>
        <v>38488.839999999997</v>
      </c>
      <c r="V12" s="1"/>
      <c r="W12" s="1"/>
      <c r="X12" s="1"/>
      <c r="Y12" s="1"/>
      <c r="Z12" s="1"/>
      <c r="AA12" s="1"/>
    </row>
    <row r="13" spans="1:27" ht="31.5" customHeight="1" x14ac:dyDescent="0.25">
      <c r="A13" s="42" t="str">
        <f>VLOOKUP(D13,'validación de datos'!$B$2:$C$17,2,FALSE)</f>
        <v>09-TIC</v>
      </c>
      <c r="B13" s="43">
        <f t="shared" si="3"/>
        <v>12</v>
      </c>
      <c r="C13" s="44" t="s">
        <v>57</v>
      </c>
      <c r="D13" s="44" t="s">
        <v>58</v>
      </c>
      <c r="E13" s="31" t="s">
        <v>263</v>
      </c>
      <c r="F13" s="45" t="s">
        <v>170</v>
      </c>
      <c r="G13" s="56" t="s">
        <v>17</v>
      </c>
      <c r="H13" s="56" t="s">
        <v>18</v>
      </c>
      <c r="I13" s="46">
        <v>85000</v>
      </c>
      <c r="J13" s="46">
        <v>8577.06</v>
      </c>
      <c r="K13" s="38"/>
      <c r="L13" s="38"/>
      <c r="M13" s="38">
        <f>Tabla1[[#This Row],[SALARIO MENSUAL]]*2.87%</f>
        <v>2439.5</v>
      </c>
      <c r="N13" s="38">
        <f>Tabla1[[#This Row],[SALARIO MENSUAL]]*3.04%</f>
        <v>2584</v>
      </c>
      <c r="O13" s="38">
        <v>0</v>
      </c>
      <c r="P13" s="38">
        <v>1024</v>
      </c>
      <c r="Q13" s="38">
        <v>0</v>
      </c>
      <c r="R13" s="38">
        <f t="shared" si="1"/>
        <v>25</v>
      </c>
      <c r="S13" s="38">
        <f t="shared" si="2"/>
        <v>50</v>
      </c>
      <c r="T13" s="38">
        <f>SUM(Tabla1[[#This Row],[IMPUESTO SOBRE LA RENTA]:[ASP]])</f>
        <v>14699.56</v>
      </c>
      <c r="U13" s="47">
        <f>Tabla1[[#This Row],[SALARIO MENSUAL]]-Tabla1[[#This Row],[TOTAL DESCUENTOS]]</f>
        <v>70300.44</v>
      </c>
      <c r="V13" s="1"/>
      <c r="W13" s="1"/>
      <c r="X13" s="1"/>
      <c r="Y13" s="1"/>
      <c r="Z13" s="1"/>
      <c r="AA13" s="1"/>
    </row>
    <row r="14" spans="1:27" ht="31.5" customHeight="1" x14ac:dyDescent="0.25">
      <c r="A14" s="42" t="str">
        <f>VLOOKUP(D14,'validación de datos'!$B$2:$C$17,2,FALSE)</f>
        <v>09-TIC</v>
      </c>
      <c r="B14" s="43">
        <f t="shared" si="3"/>
        <v>13</v>
      </c>
      <c r="C14" s="48" t="s">
        <v>59</v>
      </c>
      <c r="D14" s="44" t="s">
        <v>58</v>
      </c>
      <c r="E14" s="31" t="s">
        <v>60</v>
      </c>
      <c r="F14" s="45" t="s">
        <v>170</v>
      </c>
      <c r="G14" s="56" t="s">
        <v>17</v>
      </c>
      <c r="H14" s="56" t="s">
        <v>24</v>
      </c>
      <c r="I14" s="46">
        <v>47000</v>
      </c>
      <c r="J14" s="46">
        <v>1430.6</v>
      </c>
      <c r="K14" s="38"/>
      <c r="L14" s="38"/>
      <c r="M14" s="38">
        <f>Tabla1[[#This Row],[SALARIO MENSUAL]]*2.87%</f>
        <v>1348.9</v>
      </c>
      <c r="N14" s="38">
        <f>Tabla1[[#This Row],[SALARIO MENSUAL]]*3.04%</f>
        <v>1428.8</v>
      </c>
      <c r="O14" s="38">
        <v>0</v>
      </c>
      <c r="P14" s="38">
        <v>0</v>
      </c>
      <c r="Q14" s="38">
        <v>0</v>
      </c>
      <c r="R14" s="38">
        <f t="shared" si="1"/>
        <v>25</v>
      </c>
      <c r="S14" s="38">
        <f t="shared" si="2"/>
        <v>50</v>
      </c>
      <c r="T14" s="38">
        <f>SUM(Tabla1[[#This Row],[IMPUESTO SOBRE LA RENTA]:[ASP]])</f>
        <v>4283.3</v>
      </c>
      <c r="U14" s="47">
        <f>Tabla1[[#This Row],[SALARIO MENSUAL]]-Tabla1[[#This Row],[TOTAL DESCUENTOS]]</f>
        <v>42716.7</v>
      </c>
      <c r="V14" s="1"/>
      <c r="W14" s="1"/>
      <c r="X14" s="1"/>
      <c r="Y14" s="1"/>
      <c r="Z14" s="1"/>
      <c r="AA14" s="1"/>
    </row>
    <row r="15" spans="1:27" ht="31.5" customHeight="1" x14ac:dyDescent="0.25">
      <c r="A15" s="42" t="str">
        <f>VLOOKUP(D15,'validación de datos'!$B$2:$C$17,2,FALSE)</f>
        <v>09-TIC</v>
      </c>
      <c r="B15" s="43">
        <f t="shared" si="3"/>
        <v>14</v>
      </c>
      <c r="C15" s="49" t="s">
        <v>61</v>
      </c>
      <c r="D15" s="44" t="s">
        <v>58</v>
      </c>
      <c r="E15" s="31" t="s">
        <v>62</v>
      </c>
      <c r="F15" s="45" t="s">
        <v>170</v>
      </c>
      <c r="G15" s="56" t="s">
        <v>17</v>
      </c>
      <c r="H15" s="56" t="s">
        <v>18</v>
      </c>
      <c r="I15" s="46">
        <v>40000</v>
      </c>
      <c r="J15" s="46">
        <v>442.65</v>
      </c>
      <c r="K15" s="38"/>
      <c r="L15" s="38">
        <v>0</v>
      </c>
      <c r="M15" s="38">
        <f>Tabla1[[#This Row],[SALARIO MENSUAL]]*2.87%</f>
        <v>1148</v>
      </c>
      <c r="N15" s="38">
        <f>Tabla1[[#This Row],[SALARIO MENSUAL]]*3.04%</f>
        <v>1216</v>
      </c>
      <c r="O15" s="38">
        <v>0</v>
      </c>
      <c r="P15" s="38">
        <v>3000</v>
      </c>
      <c r="Q15" s="38">
        <v>0</v>
      </c>
      <c r="R15" s="38">
        <f t="shared" si="1"/>
        <v>25</v>
      </c>
      <c r="S15" s="38">
        <f t="shared" si="2"/>
        <v>50</v>
      </c>
      <c r="T15" s="38">
        <f>SUM(Tabla1[[#This Row],[IMPUESTO SOBRE LA RENTA]:[ASP]])</f>
        <v>5881.65</v>
      </c>
      <c r="U15" s="47">
        <f>Tabla1[[#This Row],[SALARIO MENSUAL]]-Tabla1[[#This Row],[TOTAL DESCUENTOS]]</f>
        <v>34118.35</v>
      </c>
      <c r="V15" s="1"/>
      <c r="W15" s="1"/>
      <c r="X15" s="1"/>
      <c r="Y15" s="1"/>
      <c r="Z15" s="1"/>
      <c r="AA15" s="1"/>
    </row>
    <row r="16" spans="1:27" ht="31.5" customHeight="1" x14ac:dyDescent="0.25">
      <c r="A16" s="42" t="str">
        <f>VLOOKUP(D16,'validación de datos'!$B$2:$C$17,2,FALSE)</f>
        <v>09-TIC</v>
      </c>
      <c r="B16" s="43">
        <f t="shared" si="3"/>
        <v>15</v>
      </c>
      <c r="C16" s="49" t="s">
        <v>63</v>
      </c>
      <c r="D16" s="44" t="s">
        <v>58</v>
      </c>
      <c r="E16" s="31" t="s">
        <v>62</v>
      </c>
      <c r="F16" s="45" t="s">
        <v>170</v>
      </c>
      <c r="G16" s="56" t="s">
        <v>17</v>
      </c>
      <c r="H16" s="56" t="s">
        <v>18</v>
      </c>
      <c r="I16" s="46">
        <v>40000</v>
      </c>
      <c r="J16" s="46">
        <v>442.65</v>
      </c>
      <c r="K16" s="38"/>
      <c r="L16" s="38">
        <v>0</v>
      </c>
      <c r="M16" s="38">
        <f>Tabla1[[#This Row],[SALARIO MENSUAL]]*2.87%</f>
        <v>1148</v>
      </c>
      <c r="N16" s="38">
        <f>Tabla1[[#This Row],[SALARIO MENSUAL]]*3.04%</f>
        <v>1216</v>
      </c>
      <c r="O16" s="38"/>
      <c r="P16" s="38">
        <v>800</v>
      </c>
      <c r="Q16" s="38">
        <v>0</v>
      </c>
      <c r="R16" s="38">
        <f t="shared" si="1"/>
        <v>25</v>
      </c>
      <c r="S16" s="38">
        <f t="shared" si="2"/>
        <v>50</v>
      </c>
      <c r="T16" s="38">
        <f>SUM(Tabla1[[#This Row],[IMPUESTO SOBRE LA RENTA]:[ASP]])</f>
        <v>3681.65</v>
      </c>
      <c r="U16" s="47">
        <f>Tabla1[[#This Row],[SALARIO MENSUAL]]-Tabla1[[#This Row],[TOTAL DESCUENTOS]]</f>
        <v>36318.35</v>
      </c>
      <c r="V16" s="1"/>
      <c r="W16" s="1"/>
      <c r="X16" s="1"/>
      <c r="Y16" s="1"/>
      <c r="Z16" s="1"/>
      <c r="AA16" s="1"/>
    </row>
    <row r="17" spans="1:27" ht="31.5" customHeight="1" x14ac:dyDescent="0.25">
      <c r="A17" s="42" t="str">
        <f>VLOOKUP(D17,'validación de datos'!$B$2:$C$17,2,FALSE)</f>
        <v>04-JUR</v>
      </c>
      <c r="B17" s="43">
        <f t="shared" si="3"/>
        <v>16</v>
      </c>
      <c r="C17" s="44" t="s">
        <v>218</v>
      </c>
      <c r="D17" s="44" t="s">
        <v>32</v>
      </c>
      <c r="E17" s="31" t="s">
        <v>190</v>
      </c>
      <c r="F17" s="45" t="s">
        <v>170</v>
      </c>
      <c r="G17" s="56" t="s">
        <v>17</v>
      </c>
      <c r="H17" s="56" t="s">
        <v>18</v>
      </c>
      <c r="I17" s="38">
        <v>115000</v>
      </c>
      <c r="J17" s="38">
        <v>15633.81</v>
      </c>
      <c r="K17" s="38"/>
      <c r="L17" s="38"/>
      <c r="M17" s="38">
        <f>Tabla1[[#This Row],[SALARIO MENSUAL]]*2.87%</f>
        <v>3300.5</v>
      </c>
      <c r="N17" s="38">
        <f>Tabla1[[#This Row],[SALARIO MENSUAL]]*3.04%</f>
        <v>3496</v>
      </c>
      <c r="O17" s="38"/>
      <c r="P17" s="38">
        <v>3000</v>
      </c>
      <c r="Q17" s="38"/>
      <c r="R17" s="38">
        <f t="shared" si="1"/>
        <v>25</v>
      </c>
      <c r="S17" s="38">
        <f t="shared" si="2"/>
        <v>50</v>
      </c>
      <c r="T17" s="38">
        <f>SUM(Tabla1[[#This Row],[IMPUESTO SOBRE LA RENTA]:[ASP]])</f>
        <v>25505.309999999998</v>
      </c>
      <c r="U17" s="47">
        <f>Tabla1[[#This Row],[SALARIO MENSUAL]]-Tabla1[[#This Row],[TOTAL DESCUENTOS]]</f>
        <v>89494.69</v>
      </c>
      <c r="V17" s="1"/>
      <c r="W17" s="1"/>
      <c r="X17" s="1"/>
      <c r="Y17" s="1"/>
      <c r="Z17" s="1"/>
      <c r="AA17" s="1"/>
    </row>
    <row r="18" spans="1:27" ht="31.5" customHeight="1" x14ac:dyDescent="0.25">
      <c r="A18" s="42" t="str">
        <f>VLOOKUP(D18,'validación de datos'!$B$2:$C$17,2,FALSE)</f>
        <v>04-JUR</v>
      </c>
      <c r="B18" s="43">
        <f t="shared" si="3"/>
        <v>17</v>
      </c>
      <c r="C18" s="44" t="s">
        <v>33</v>
      </c>
      <c r="D18" s="44" t="s">
        <v>32</v>
      </c>
      <c r="E18" s="30" t="s">
        <v>34</v>
      </c>
      <c r="F18" s="45" t="s">
        <v>170</v>
      </c>
      <c r="G18" s="56" t="s">
        <v>17</v>
      </c>
      <c r="H18" s="56" t="s">
        <v>24</v>
      </c>
      <c r="I18" s="46">
        <v>40000</v>
      </c>
      <c r="J18" s="46">
        <v>442.65</v>
      </c>
      <c r="K18" s="38">
        <v>237.9</v>
      </c>
      <c r="L18" s="38">
        <v>0</v>
      </c>
      <c r="M18" s="46">
        <f>Tabla1[[#This Row],[SALARIO MENSUAL]]*2.87%</f>
        <v>1148</v>
      </c>
      <c r="N18" s="38">
        <f>Tabla1[[#This Row],[SALARIO MENSUAL]]*3.04%</f>
        <v>1216</v>
      </c>
      <c r="O18" s="38">
        <v>0</v>
      </c>
      <c r="P18" s="38">
        <v>1000</v>
      </c>
      <c r="Q18" s="38">
        <v>4908.9799999999996</v>
      </c>
      <c r="R18" s="38">
        <f t="shared" si="1"/>
        <v>25</v>
      </c>
      <c r="S18" s="38">
        <f t="shared" si="2"/>
        <v>50</v>
      </c>
      <c r="T18" s="38">
        <f>SUM(Tabla1[[#This Row],[IMPUESTO SOBRE LA RENTA]:[ASP]])</f>
        <v>9028.5299999999988</v>
      </c>
      <c r="U18" s="47">
        <f>Tabla1[[#This Row],[SALARIO MENSUAL]]-Tabla1[[#This Row],[TOTAL DESCUENTOS]]</f>
        <v>30971.47</v>
      </c>
      <c r="V18" s="1"/>
      <c r="W18" s="1"/>
      <c r="X18" s="1"/>
      <c r="Y18" s="1"/>
      <c r="Z18" s="1"/>
      <c r="AA18" s="1"/>
    </row>
    <row r="19" spans="1:27" ht="31.5" customHeight="1" x14ac:dyDescent="0.25">
      <c r="A19" s="42" t="str">
        <f>VLOOKUP(D19,'validación de datos'!$B$2:$C$17,2,FALSE)</f>
        <v>04-JUR</v>
      </c>
      <c r="B19" s="43">
        <f t="shared" si="3"/>
        <v>18</v>
      </c>
      <c r="C19" s="44" t="s">
        <v>239</v>
      </c>
      <c r="D19" s="44" t="s">
        <v>32</v>
      </c>
      <c r="E19" s="29" t="s">
        <v>34</v>
      </c>
      <c r="F19" s="45" t="s">
        <v>170</v>
      </c>
      <c r="G19" s="56" t="s">
        <v>17</v>
      </c>
      <c r="H19" s="56" t="s">
        <v>24</v>
      </c>
      <c r="I19" s="38">
        <v>35000</v>
      </c>
      <c r="J19" s="38"/>
      <c r="K19" s="38"/>
      <c r="L19" s="38">
        <v>0</v>
      </c>
      <c r="M19" s="38">
        <f>Tabla1[[#This Row],[SALARIO MENSUAL]]*2.87%</f>
        <v>1004.5</v>
      </c>
      <c r="N19" s="38">
        <f>Tabla1[[#This Row],[SALARIO MENSUAL]]*3.04%</f>
        <v>1064</v>
      </c>
      <c r="O19" s="38">
        <v>0</v>
      </c>
      <c r="P19" s="38">
        <v>2000</v>
      </c>
      <c r="Q19" s="38">
        <v>0</v>
      </c>
      <c r="R19" s="38">
        <f t="shared" si="1"/>
        <v>25</v>
      </c>
      <c r="S19" s="38">
        <f t="shared" si="2"/>
        <v>50</v>
      </c>
      <c r="T19" s="38">
        <f>SUM(Tabla1[[#This Row],[IMPUESTO SOBRE LA RENTA]:[ASP]])</f>
        <v>4143.5</v>
      </c>
      <c r="U19" s="47">
        <f>Tabla1[[#This Row],[SALARIO MENSUAL]]-Tabla1[[#This Row],[TOTAL DESCUENTOS]]</f>
        <v>30856.5</v>
      </c>
      <c r="V19" s="1"/>
      <c r="W19" s="1"/>
      <c r="X19" s="1"/>
      <c r="Y19" s="1"/>
      <c r="Z19" s="1"/>
      <c r="AA19" s="1"/>
    </row>
    <row r="20" spans="1:27" ht="31.5" customHeight="1" x14ac:dyDescent="0.25">
      <c r="A20" s="42" t="str">
        <f>VLOOKUP(D20,'validación de datos'!$B$2:$C$17,2,FALSE)</f>
        <v>05-RH</v>
      </c>
      <c r="B20" s="43">
        <f t="shared" si="3"/>
        <v>19</v>
      </c>
      <c r="C20" s="45" t="s">
        <v>36</v>
      </c>
      <c r="D20" s="44" t="s">
        <v>37</v>
      </c>
      <c r="E20" s="32" t="s">
        <v>191</v>
      </c>
      <c r="F20" s="45" t="s">
        <v>170</v>
      </c>
      <c r="G20" s="56" t="s">
        <v>17</v>
      </c>
      <c r="H20" s="56" t="s">
        <v>24</v>
      </c>
      <c r="I20" s="38">
        <v>115000</v>
      </c>
      <c r="J20" s="46">
        <v>15633.81</v>
      </c>
      <c r="K20" s="38">
        <v>1636.37</v>
      </c>
      <c r="L20" s="38"/>
      <c r="M20" s="46">
        <f>Tabla1[[#This Row],[SALARIO MENSUAL]]*2.87%</f>
        <v>3300.5</v>
      </c>
      <c r="N20" s="38">
        <f>Tabla1[[#This Row],[SALARIO MENSUAL]]*3.04%</f>
        <v>3496</v>
      </c>
      <c r="O20" s="38">
        <v>0</v>
      </c>
      <c r="P20" s="38">
        <v>2000</v>
      </c>
      <c r="Q20" s="38">
        <v>0</v>
      </c>
      <c r="R20" s="38">
        <f t="shared" si="1"/>
        <v>25</v>
      </c>
      <c r="S20" s="38">
        <f t="shared" si="2"/>
        <v>50</v>
      </c>
      <c r="T20" s="38">
        <f>SUM(Tabla1[[#This Row],[IMPUESTO SOBRE LA RENTA]:[ASP]])</f>
        <v>26141.68</v>
      </c>
      <c r="U20" s="47">
        <f>Tabla1[[#This Row],[SALARIO MENSUAL]]-Tabla1[[#This Row],[TOTAL DESCUENTOS]]</f>
        <v>88858.32</v>
      </c>
      <c r="V20" s="1"/>
      <c r="W20" s="1"/>
      <c r="X20" s="1"/>
      <c r="Y20" s="1"/>
      <c r="Z20" s="1"/>
      <c r="AA20" s="1"/>
    </row>
    <row r="21" spans="1:27" ht="31.5" customHeight="1" x14ac:dyDescent="0.25">
      <c r="A21" s="42" t="str">
        <f>VLOOKUP(D21,'validación de datos'!$B$2:$C$17,2,FALSE)</f>
        <v>05-RH</v>
      </c>
      <c r="B21" s="43">
        <f t="shared" si="3"/>
        <v>20</v>
      </c>
      <c r="C21" s="45" t="s">
        <v>38</v>
      </c>
      <c r="D21" s="44" t="s">
        <v>37</v>
      </c>
      <c r="E21" s="32" t="s">
        <v>39</v>
      </c>
      <c r="F21" s="45" t="s">
        <v>170</v>
      </c>
      <c r="G21" s="56" t="s">
        <v>17</v>
      </c>
      <c r="H21" s="56" t="s">
        <v>24</v>
      </c>
      <c r="I21" s="38">
        <v>55000</v>
      </c>
      <c r="J21" s="46">
        <v>2559.6799999999998</v>
      </c>
      <c r="K21" s="38"/>
      <c r="L21" s="38"/>
      <c r="M21" s="46">
        <f>Tabla1[[#This Row],[SALARIO MENSUAL]]*2.87%</f>
        <v>1578.5</v>
      </c>
      <c r="N21" s="38">
        <f>Tabla1[[#This Row],[SALARIO MENSUAL]]*3.04%</f>
        <v>1672</v>
      </c>
      <c r="O21" s="38">
        <v>100</v>
      </c>
      <c r="P21" s="38">
        <v>1000</v>
      </c>
      <c r="Q21" s="38">
        <v>0</v>
      </c>
      <c r="R21" s="38">
        <f t="shared" si="1"/>
        <v>25</v>
      </c>
      <c r="S21" s="38">
        <f t="shared" si="2"/>
        <v>50</v>
      </c>
      <c r="T21" s="38">
        <f>SUM(Tabla1[[#This Row],[IMPUESTO SOBRE LA RENTA]:[ASP]])</f>
        <v>6985.18</v>
      </c>
      <c r="U21" s="47">
        <f>Tabla1[[#This Row],[SALARIO MENSUAL]]-Tabla1[[#This Row],[TOTAL DESCUENTOS]]</f>
        <v>48014.82</v>
      </c>
      <c r="V21" s="1"/>
      <c r="W21" s="1"/>
      <c r="X21" s="1"/>
      <c r="Y21" s="1"/>
      <c r="Z21" s="1"/>
      <c r="AA21" s="1"/>
    </row>
    <row r="22" spans="1:27" ht="31.5" customHeight="1" x14ac:dyDescent="0.25">
      <c r="A22" s="42" t="str">
        <f>VLOOKUP(D22,'validación de datos'!$B$2:$C$17,2,FALSE)</f>
        <v>05-RH</v>
      </c>
      <c r="B22" s="43">
        <f t="shared" si="3"/>
        <v>21</v>
      </c>
      <c r="C22" s="45" t="s">
        <v>219</v>
      </c>
      <c r="D22" s="44" t="s">
        <v>37</v>
      </c>
      <c r="E22" s="32" t="s">
        <v>41</v>
      </c>
      <c r="F22" s="45" t="s">
        <v>170</v>
      </c>
      <c r="G22" s="56" t="s">
        <v>17</v>
      </c>
      <c r="H22" s="56" t="s">
        <v>24</v>
      </c>
      <c r="I22" s="38">
        <v>33000</v>
      </c>
      <c r="J22" s="38"/>
      <c r="K22" s="38"/>
      <c r="L22" s="38"/>
      <c r="M22" s="46">
        <f>Tabla1[[#This Row],[SALARIO MENSUAL]]*2.87%</f>
        <v>947.1</v>
      </c>
      <c r="N22" s="38">
        <f>Tabla1[[#This Row],[SALARIO MENSUAL]]*3.04%</f>
        <v>1003.2</v>
      </c>
      <c r="O22" s="38">
        <v>0</v>
      </c>
      <c r="P22" s="38">
        <v>2000</v>
      </c>
      <c r="Q22" s="38">
        <v>0</v>
      </c>
      <c r="R22" s="38">
        <f t="shared" si="1"/>
        <v>25</v>
      </c>
      <c r="S22" s="38">
        <f t="shared" si="2"/>
        <v>50</v>
      </c>
      <c r="T22" s="38">
        <f>SUM(Tabla1[[#This Row],[IMPUESTO SOBRE LA RENTA]:[ASP]])</f>
        <v>4025.3</v>
      </c>
      <c r="U22" s="47">
        <f>Tabla1[[#This Row],[SALARIO MENSUAL]]-Tabla1[[#This Row],[TOTAL DESCUENTOS]]</f>
        <v>28974.7</v>
      </c>
      <c r="V22" s="1"/>
      <c r="W22" s="1"/>
      <c r="X22" s="1"/>
      <c r="Y22" s="1"/>
      <c r="Z22" s="1"/>
      <c r="AA22" s="1"/>
    </row>
    <row r="23" spans="1:27" ht="31.5" customHeight="1" x14ac:dyDescent="0.25">
      <c r="A23" s="42" t="str">
        <f>VLOOKUP(D23,'validación de datos'!$B$2:$C$17,2,FALSE)</f>
        <v>05-RH</v>
      </c>
      <c r="B23" s="43">
        <f t="shared" si="3"/>
        <v>22</v>
      </c>
      <c r="C23" s="44" t="s">
        <v>40</v>
      </c>
      <c r="D23" s="44" t="s">
        <v>37</v>
      </c>
      <c r="E23" s="32" t="s">
        <v>41</v>
      </c>
      <c r="F23" s="45" t="s">
        <v>170</v>
      </c>
      <c r="G23" s="56" t="s">
        <v>17</v>
      </c>
      <c r="H23" s="56" t="s">
        <v>24</v>
      </c>
      <c r="I23" s="38">
        <v>33000</v>
      </c>
      <c r="J23" s="38">
        <v>0</v>
      </c>
      <c r="K23" s="38">
        <v>75.2</v>
      </c>
      <c r="L23" s="38">
        <v>0</v>
      </c>
      <c r="M23" s="46">
        <f>Tabla1[[#This Row],[SALARIO MENSUAL]]*2.87%</f>
        <v>947.1</v>
      </c>
      <c r="N23" s="38">
        <f>Tabla1[[#This Row],[SALARIO MENSUAL]]*3.04%</f>
        <v>1003.2</v>
      </c>
      <c r="O23" s="38">
        <v>0</v>
      </c>
      <c r="P23" s="38">
        <v>1000</v>
      </c>
      <c r="Q23" s="38">
        <v>0</v>
      </c>
      <c r="R23" s="38">
        <f t="shared" si="1"/>
        <v>25</v>
      </c>
      <c r="S23" s="38">
        <f t="shared" si="2"/>
        <v>50</v>
      </c>
      <c r="T23" s="38">
        <f>SUM(Tabla1[[#This Row],[IMPUESTO SOBRE LA RENTA]:[ASP]])</f>
        <v>3100.5</v>
      </c>
      <c r="U23" s="47">
        <f>Tabla1[[#This Row],[SALARIO MENSUAL]]-Tabla1[[#This Row],[TOTAL DESCUENTOS]]</f>
        <v>29899.5</v>
      </c>
      <c r="V23" s="1"/>
      <c r="W23" s="1"/>
      <c r="X23" s="1"/>
      <c r="Y23" s="1"/>
      <c r="Z23" s="1"/>
      <c r="AA23" s="1"/>
    </row>
    <row r="24" spans="1:27" ht="31.5" customHeight="1" x14ac:dyDescent="0.25">
      <c r="A24" s="42" t="str">
        <f>VLOOKUP(D24,'validación de datos'!$B$2:$C$17,2,FALSE)</f>
        <v>05-RH</v>
      </c>
      <c r="B24" s="43">
        <f t="shared" si="3"/>
        <v>23</v>
      </c>
      <c r="C24" s="44" t="s">
        <v>42</v>
      </c>
      <c r="D24" s="44" t="s">
        <v>37</v>
      </c>
      <c r="E24" s="32" t="s">
        <v>41</v>
      </c>
      <c r="F24" s="45" t="s">
        <v>170</v>
      </c>
      <c r="G24" s="56" t="s">
        <v>17</v>
      </c>
      <c r="H24" s="56" t="s">
        <v>24</v>
      </c>
      <c r="I24" s="46">
        <v>20000</v>
      </c>
      <c r="J24" s="46"/>
      <c r="K24" s="46"/>
      <c r="L24" s="46"/>
      <c r="M24" s="46">
        <f>Tabla1[[#This Row],[SALARIO MENSUAL]]*2.87%</f>
        <v>574</v>
      </c>
      <c r="N24" s="38">
        <f>Tabla1[[#This Row],[SALARIO MENSUAL]]*3.04%</f>
        <v>608</v>
      </c>
      <c r="O24" s="38"/>
      <c r="P24" s="38">
        <v>0</v>
      </c>
      <c r="Q24" s="38">
        <v>0</v>
      </c>
      <c r="R24" s="38">
        <f t="shared" si="1"/>
        <v>25</v>
      </c>
      <c r="S24" s="38">
        <f t="shared" si="2"/>
        <v>50</v>
      </c>
      <c r="T24" s="38">
        <f>SUM(Tabla1[[#This Row],[IMPUESTO SOBRE LA RENTA]:[ASP]])</f>
        <v>1257</v>
      </c>
      <c r="U24" s="47">
        <f>Tabla1[[#This Row],[SALARIO MENSUAL]]-Tabla1[[#This Row],[TOTAL DESCUENTOS]]</f>
        <v>18743</v>
      </c>
      <c r="V24" s="1"/>
      <c r="W24" s="1"/>
      <c r="X24" s="1"/>
      <c r="Y24" s="1"/>
      <c r="Z24" s="1"/>
      <c r="AA24" s="1"/>
    </row>
    <row r="25" spans="1:27" ht="31.5" customHeight="1" x14ac:dyDescent="0.25">
      <c r="A25" s="42" t="str">
        <f>VLOOKUP(D25,'validación de datos'!$B$2:$C$17,2,FALSE)</f>
        <v>05-RH</v>
      </c>
      <c r="B25" s="43">
        <f t="shared" si="3"/>
        <v>24</v>
      </c>
      <c r="C25" s="44" t="s">
        <v>43</v>
      </c>
      <c r="D25" s="44" t="s">
        <v>37</v>
      </c>
      <c r="E25" s="31" t="s">
        <v>44</v>
      </c>
      <c r="F25" s="45" t="s">
        <v>170</v>
      </c>
      <c r="G25" s="56" t="s">
        <v>17</v>
      </c>
      <c r="H25" s="56" t="s">
        <v>24</v>
      </c>
      <c r="I25" s="46">
        <v>20000</v>
      </c>
      <c r="J25" s="46"/>
      <c r="K25" s="46">
        <v>2684</v>
      </c>
      <c r="L25" s="46">
        <v>0</v>
      </c>
      <c r="M25" s="46">
        <f>Tabla1[[#This Row],[SALARIO MENSUAL]]*2.87%</f>
        <v>574</v>
      </c>
      <c r="N25" s="38">
        <f>Tabla1[[#This Row],[SALARIO MENSUAL]]*3.04%</f>
        <v>608</v>
      </c>
      <c r="O25" s="38">
        <v>0</v>
      </c>
      <c r="P25" s="38">
        <v>0</v>
      </c>
      <c r="Q25" s="38">
        <v>0</v>
      </c>
      <c r="R25" s="38">
        <f t="shared" si="1"/>
        <v>25</v>
      </c>
      <c r="S25" s="38">
        <f t="shared" si="2"/>
        <v>50</v>
      </c>
      <c r="T25" s="38">
        <f>SUM(Tabla1[[#This Row],[IMPUESTO SOBRE LA RENTA]:[ASP]])</f>
        <v>3941</v>
      </c>
      <c r="U25" s="47">
        <f>Tabla1[[#This Row],[SALARIO MENSUAL]]-Tabla1[[#This Row],[TOTAL DESCUENTOS]]</f>
        <v>16059</v>
      </c>
      <c r="V25" s="1"/>
      <c r="W25" s="1"/>
      <c r="X25" s="1"/>
      <c r="Y25" s="1"/>
      <c r="Z25" s="1"/>
      <c r="AA25" s="1"/>
    </row>
    <row r="26" spans="1:27" ht="31.5" customHeight="1" x14ac:dyDescent="0.25">
      <c r="A26" s="42" t="str">
        <f>VLOOKUP(D26,'validación de datos'!$B$2:$C$17,2,FALSE)</f>
        <v>05-RH</v>
      </c>
      <c r="B26" s="43">
        <f t="shared" si="3"/>
        <v>25</v>
      </c>
      <c r="C26" s="44" t="s">
        <v>238</v>
      </c>
      <c r="D26" s="44" t="s">
        <v>37</v>
      </c>
      <c r="E26" s="32" t="s">
        <v>44</v>
      </c>
      <c r="F26" s="45" t="s">
        <v>170</v>
      </c>
      <c r="G26" s="56" t="s">
        <v>17</v>
      </c>
      <c r="H26" s="56" t="s">
        <v>24</v>
      </c>
      <c r="I26" s="46">
        <v>29000</v>
      </c>
      <c r="J26" s="46"/>
      <c r="K26" s="46"/>
      <c r="L26" s="46">
        <v>0</v>
      </c>
      <c r="M26" s="46">
        <f>Tabla1[[#This Row],[SALARIO MENSUAL]]*2.87%</f>
        <v>832.3</v>
      </c>
      <c r="N26" s="38">
        <f>Tabla1[[#This Row],[SALARIO MENSUAL]]*3.04%</f>
        <v>881.6</v>
      </c>
      <c r="O26" s="38">
        <v>0</v>
      </c>
      <c r="P26" s="38">
        <v>2000</v>
      </c>
      <c r="Q26" s="38"/>
      <c r="R26" s="38">
        <f t="shared" si="1"/>
        <v>25</v>
      </c>
      <c r="S26" s="38">
        <f t="shared" si="2"/>
        <v>50</v>
      </c>
      <c r="T26" s="38">
        <f>SUM(Tabla1[[#This Row],[IMPUESTO SOBRE LA RENTA]:[ASP]])</f>
        <v>3788.9</v>
      </c>
      <c r="U26" s="47">
        <f>Tabla1[[#This Row],[SALARIO MENSUAL]]-Tabla1[[#This Row],[TOTAL DESCUENTOS]]</f>
        <v>25211.1</v>
      </c>
      <c r="V26" s="1"/>
      <c r="W26" s="1"/>
      <c r="X26" s="1"/>
      <c r="Y26" s="1"/>
      <c r="Z26" s="1"/>
      <c r="AA26" s="1"/>
    </row>
    <row r="27" spans="1:27" ht="31.5" customHeight="1" x14ac:dyDescent="0.25">
      <c r="A27" s="42" t="str">
        <f>VLOOKUP(D27,'validación de datos'!$B$2:$C$17,2,FALSE)</f>
        <v>03-AF</v>
      </c>
      <c r="B27" s="43">
        <f t="shared" si="3"/>
        <v>26</v>
      </c>
      <c r="C27" s="45" t="s">
        <v>65</v>
      </c>
      <c r="D27" s="44" t="s">
        <v>66</v>
      </c>
      <c r="E27" s="29" t="s">
        <v>193</v>
      </c>
      <c r="F27" s="45" t="s">
        <v>170</v>
      </c>
      <c r="G27" s="56" t="s">
        <v>17</v>
      </c>
      <c r="H27" s="56" t="s">
        <v>18</v>
      </c>
      <c r="I27" s="46">
        <v>160000</v>
      </c>
      <c r="J27" s="46">
        <v>26218.94</v>
      </c>
      <c r="K27" s="46">
        <v>0</v>
      </c>
      <c r="L27" s="46">
        <v>0</v>
      </c>
      <c r="M27" s="46">
        <f>Tabla1[[#This Row],[SALARIO MENSUAL]]*2.87%</f>
        <v>4592</v>
      </c>
      <c r="N27" s="38">
        <f>Tabla1[[#This Row],[SALARIO MENSUAL]]*3.04%</f>
        <v>4864</v>
      </c>
      <c r="O27" s="38">
        <v>0</v>
      </c>
      <c r="P27" s="38">
        <v>10000</v>
      </c>
      <c r="Q27" s="38">
        <v>0</v>
      </c>
      <c r="R27" s="38">
        <f t="shared" si="1"/>
        <v>25</v>
      </c>
      <c r="S27" s="38">
        <f t="shared" si="2"/>
        <v>50</v>
      </c>
      <c r="T27" s="38">
        <f>SUM(Tabla1[[#This Row],[IMPUESTO SOBRE LA RENTA]:[ASP]])</f>
        <v>45749.94</v>
      </c>
      <c r="U27" s="47">
        <f>Tabla1[[#This Row],[SALARIO MENSUAL]]-Tabla1[[#This Row],[TOTAL DESCUENTOS]]</f>
        <v>114250.06</v>
      </c>
      <c r="V27" s="1"/>
      <c r="W27" s="1"/>
      <c r="X27" s="1"/>
      <c r="Y27" s="1"/>
      <c r="Z27" s="1"/>
      <c r="AA27" s="1"/>
    </row>
    <row r="28" spans="1:27" ht="31.5" customHeight="1" x14ac:dyDescent="0.25">
      <c r="A28" s="42" t="str">
        <f>VLOOKUP(D28,'validación de datos'!$B$2:$C$17,2,FALSE)</f>
        <v>03-AF</v>
      </c>
      <c r="B28" s="43">
        <f t="shared" si="3"/>
        <v>27</v>
      </c>
      <c r="C28" s="44" t="s">
        <v>67</v>
      </c>
      <c r="D28" s="44" t="s">
        <v>66</v>
      </c>
      <c r="E28" s="32" t="s">
        <v>41</v>
      </c>
      <c r="F28" s="45" t="s">
        <v>170</v>
      </c>
      <c r="G28" s="56" t="s">
        <v>17</v>
      </c>
      <c r="H28" s="56" t="s">
        <v>24</v>
      </c>
      <c r="I28" s="46">
        <v>50000</v>
      </c>
      <c r="J28" s="38">
        <v>1854</v>
      </c>
      <c r="K28" s="46">
        <v>263.2</v>
      </c>
      <c r="L28" s="46"/>
      <c r="M28" s="38">
        <f>Tabla1[[#This Row],[SALARIO MENSUAL]]*2.87%</f>
        <v>1435</v>
      </c>
      <c r="N28" s="38">
        <f>Tabla1[[#This Row],[SALARIO MENSUAL]]*3.04%</f>
        <v>1520</v>
      </c>
      <c r="O28" s="38">
        <v>100</v>
      </c>
      <c r="P28" s="38">
        <v>2200</v>
      </c>
      <c r="Q28" s="38">
        <v>12696.67</v>
      </c>
      <c r="R28" s="38">
        <f t="shared" si="1"/>
        <v>25</v>
      </c>
      <c r="S28" s="38">
        <f t="shared" si="2"/>
        <v>50</v>
      </c>
      <c r="T28" s="38">
        <f>SUM(Tabla1[[#This Row],[IMPUESTO SOBRE LA RENTA]:[ASP]])</f>
        <v>20143.87</v>
      </c>
      <c r="U28" s="47">
        <f>Tabla1[[#This Row],[SALARIO MENSUAL]]-Tabla1[[#This Row],[TOTAL DESCUENTOS]]</f>
        <v>29856.13</v>
      </c>
      <c r="V28" s="1"/>
      <c r="W28" s="1"/>
      <c r="X28" s="1"/>
      <c r="Y28" s="1"/>
      <c r="Z28" s="1"/>
      <c r="AA28" s="1"/>
    </row>
    <row r="29" spans="1:27" ht="31.5" customHeight="1" x14ac:dyDescent="0.25">
      <c r="A29" s="42" t="str">
        <f>VLOOKUP(D29,'validación de datos'!$B$2:$C$17,2,FALSE)</f>
        <v>03-AF</v>
      </c>
      <c r="B29" s="43">
        <f t="shared" si="3"/>
        <v>28</v>
      </c>
      <c r="C29" s="44" t="s">
        <v>68</v>
      </c>
      <c r="D29" s="44" t="s">
        <v>66</v>
      </c>
      <c r="E29" s="32" t="s">
        <v>69</v>
      </c>
      <c r="F29" s="45" t="s">
        <v>170</v>
      </c>
      <c r="G29" s="56" t="s">
        <v>17</v>
      </c>
      <c r="H29" s="56" t="s">
        <v>24</v>
      </c>
      <c r="I29" s="38">
        <v>60000</v>
      </c>
      <c r="J29" s="46">
        <v>3486.65</v>
      </c>
      <c r="K29" s="46">
        <v>134</v>
      </c>
      <c r="L29" s="46"/>
      <c r="M29" s="38">
        <f>Tabla1[[#This Row],[SALARIO MENSUAL]]*2.87%</f>
        <v>1722</v>
      </c>
      <c r="N29" s="38">
        <f>Tabla1[[#This Row],[SALARIO MENSUAL]]*3.04%</f>
        <v>1824</v>
      </c>
      <c r="O29" s="38">
        <v>120</v>
      </c>
      <c r="P29" s="38">
        <v>5000</v>
      </c>
      <c r="Q29" s="38">
        <v>0</v>
      </c>
      <c r="R29" s="38">
        <f t="shared" si="1"/>
        <v>25</v>
      </c>
      <c r="S29" s="38">
        <f t="shared" si="2"/>
        <v>50</v>
      </c>
      <c r="T29" s="38">
        <f>SUM(Tabla1[[#This Row],[IMPUESTO SOBRE LA RENTA]:[ASP]])</f>
        <v>12361.65</v>
      </c>
      <c r="U29" s="47">
        <f>Tabla1[[#This Row],[SALARIO MENSUAL]]-Tabla1[[#This Row],[TOTAL DESCUENTOS]]</f>
        <v>47638.35</v>
      </c>
      <c r="V29" s="1"/>
      <c r="W29" s="1"/>
      <c r="X29" s="1"/>
      <c r="Y29" s="1"/>
      <c r="Z29" s="1"/>
      <c r="AA29" s="1"/>
    </row>
    <row r="30" spans="1:27" ht="31.5" customHeight="1" x14ac:dyDescent="0.25">
      <c r="A30" s="42" t="str">
        <f>VLOOKUP(D30,'validación de datos'!$B$2:$C$17,2,FALSE)</f>
        <v>03-AF</v>
      </c>
      <c r="B30" s="43">
        <f t="shared" si="3"/>
        <v>29</v>
      </c>
      <c r="C30" s="49" t="s">
        <v>70</v>
      </c>
      <c r="D30" s="44" t="s">
        <v>66</v>
      </c>
      <c r="E30" s="32" t="s">
        <v>71</v>
      </c>
      <c r="F30" s="45" t="s">
        <v>170</v>
      </c>
      <c r="G30" s="56" t="s">
        <v>17</v>
      </c>
      <c r="H30" s="56" t="s">
        <v>24</v>
      </c>
      <c r="I30" s="38">
        <v>25000</v>
      </c>
      <c r="J30" s="46"/>
      <c r="K30" s="46"/>
      <c r="L30" s="46"/>
      <c r="M30" s="38">
        <f>Tabla1[[#This Row],[SALARIO MENSUAL]]*2.87%</f>
        <v>717.5</v>
      </c>
      <c r="N30" s="38">
        <f>Tabla1[[#This Row],[SALARIO MENSUAL]]*3.04%</f>
        <v>760</v>
      </c>
      <c r="O30" s="38"/>
      <c r="P30" s="38"/>
      <c r="Q30" s="38"/>
      <c r="R30" s="38">
        <f t="shared" si="1"/>
        <v>25</v>
      </c>
      <c r="S30" s="38">
        <f t="shared" si="2"/>
        <v>50</v>
      </c>
      <c r="T30" s="38">
        <f>SUM(Tabla1[[#This Row],[IMPUESTO SOBRE LA RENTA]:[ASP]])</f>
        <v>1552.5</v>
      </c>
      <c r="U30" s="47">
        <f>Tabla1[[#This Row],[SALARIO MENSUAL]]-Tabla1[[#This Row],[TOTAL DESCUENTOS]]</f>
        <v>23447.5</v>
      </c>
      <c r="V30" s="1"/>
      <c r="W30" s="1"/>
      <c r="X30" s="1"/>
      <c r="Y30" s="1"/>
      <c r="Z30" s="1"/>
      <c r="AA30" s="1"/>
    </row>
    <row r="31" spans="1:27" ht="31.5" customHeight="1" x14ac:dyDescent="0.25">
      <c r="A31" s="42" t="str">
        <f>VLOOKUP(D31,'validación de datos'!$B$2:$C$17,2,FALSE)</f>
        <v>03-AF</v>
      </c>
      <c r="B31" s="43">
        <f t="shared" si="3"/>
        <v>30</v>
      </c>
      <c r="C31" s="45" t="s">
        <v>220</v>
      </c>
      <c r="D31" s="44" t="s">
        <v>66</v>
      </c>
      <c r="E31" s="34" t="s">
        <v>187</v>
      </c>
      <c r="F31" s="45" t="s">
        <v>170</v>
      </c>
      <c r="G31" s="56" t="s">
        <v>17</v>
      </c>
      <c r="H31" s="56" t="s">
        <v>24</v>
      </c>
      <c r="I31" s="46">
        <v>25000</v>
      </c>
      <c r="J31" s="46"/>
      <c r="K31" s="46"/>
      <c r="L31" s="46">
        <v>0</v>
      </c>
      <c r="M31" s="38">
        <f>Tabla1[[#This Row],[SALARIO MENSUAL]]*2.87%</f>
        <v>717.5</v>
      </c>
      <c r="N31" s="38">
        <f>Tabla1[[#This Row],[SALARIO MENSUAL]]*3.04%</f>
        <v>760</v>
      </c>
      <c r="O31" s="38">
        <v>0</v>
      </c>
      <c r="P31" s="38">
        <v>0</v>
      </c>
      <c r="Q31" s="38"/>
      <c r="R31" s="38">
        <f t="shared" si="1"/>
        <v>25</v>
      </c>
      <c r="S31" s="38">
        <f t="shared" si="2"/>
        <v>50</v>
      </c>
      <c r="T31" s="38">
        <f>SUM(Tabla1[[#This Row],[IMPUESTO SOBRE LA RENTA]:[ASP]])</f>
        <v>1552.5</v>
      </c>
      <c r="U31" s="47">
        <f>Tabla1[[#This Row],[SALARIO MENSUAL]]-Tabla1[[#This Row],[TOTAL DESCUENTOS]]</f>
        <v>23447.5</v>
      </c>
      <c r="V31" s="1"/>
      <c r="W31" s="1"/>
      <c r="X31" s="1"/>
      <c r="Y31" s="1"/>
      <c r="Z31" s="1"/>
      <c r="AA31" s="1"/>
    </row>
    <row r="32" spans="1:27" ht="31.5" customHeight="1" x14ac:dyDescent="0.25">
      <c r="A32" s="42" t="str">
        <f>VLOOKUP(D32,'validación de datos'!$B$2:$C$17,2,FALSE)</f>
        <v>03-AF</v>
      </c>
      <c r="B32" s="43">
        <f t="shared" si="3"/>
        <v>31</v>
      </c>
      <c r="C32" s="44" t="s">
        <v>221</v>
      </c>
      <c r="D32" s="44" t="s">
        <v>66</v>
      </c>
      <c r="E32" s="33" t="s">
        <v>71</v>
      </c>
      <c r="F32" s="45" t="s">
        <v>170</v>
      </c>
      <c r="G32" s="56" t="s">
        <v>17</v>
      </c>
      <c r="H32" s="56" t="s">
        <v>24</v>
      </c>
      <c r="I32" s="46">
        <v>20000</v>
      </c>
      <c r="J32" s="46"/>
      <c r="K32" s="38"/>
      <c r="L32" s="38">
        <v>0</v>
      </c>
      <c r="M32" s="38">
        <f>Tabla1[[#This Row],[SALARIO MENSUAL]]*2.87%</f>
        <v>574</v>
      </c>
      <c r="N32" s="38">
        <f>Tabla1[[#This Row],[SALARIO MENSUAL]]*3.04%</f>
        <v>608</v>
      </c>
      <c r="O32" s="38"/>
      <c r="P32" s="38">
        <v>0</v>
      </c>
      <c r="Q32" s="38"/>
      <c r="R32" s="38">
        <f t="shared" si="1"/>
        <v>25</v>
      </c>
      <c r="S32" s="38">
        <f t="shared" si="2"/>
        <v>50</v>
      </c>
      <c r="T32" s="38">
        <f>SUM(Tabla1[[#This Row],[IMPUESTO SOBRE LA RENTA]:[ASP]])</f>
        <v>1257</v>
      </c>
      <c r="U32" s="47">
        <f>Tabla1[[#This Row],[SALARIO MENSUAL]]-Tabla1[[#This Row],[TOTAL DESCUENTOS]]</f>
        <v>18743</v>
      </c>
      <c r="V32" s="1"/>
      <c r="W32" s="1"/>
      <c r="X32" s="1"/>
      <c r="Y32" s="1"/>
      <c r="Z32" s="1"/>
      <c r="AA32" s="1"/>
    </row>
    <row r="33" spans="1:27" ht="31.5" customHeight="1" x14ac:dyDescent="0.25">
      <c r="A33" s="42" t="str">
        <f>VLOOKUP(D33,'validación de datos'!$B$2:$C$17,2,FALSE)</f>
        <v>11-AF</v>
      </c>
      <c r="B33" s="43">
        <f t="shared" si="3"/>
        <v>32</v>
      </c>
      <c r="C33" s="45" t="s">
        <v>222</v>
      </c>
      <c r="D33" s="44" t="s">
        <v>80</v>
      </c>
      <c r="E33" s="33" t="s">
        <v>195</v>
      </c>
      <c r="F33" s="45" t="s">
        <v>170</v>
      </c>
      <c r="G33" s="56" t="s">
        <v>17</v>
      </c>
      <c r="H33" s="56" t="s">
        <v>24</v>
      </c>
      <c r="I33" s="38">
        <v>95000</v>
      </c>
      <c r="J33" s="46">
        <v>10591.78</v>
      </c>
      <c r="K33" s="38">
        <v>1278.25</v>
      </c>
      <c r="L33" s="38">
        <v>1350.12</v>
      </c>
      <c r="M33" s="38">
        <f>Tabla1[[#This Row],[SALARIO MENSUAL]]*2.87%</f>
        <v>2726.5</v>
      </c>
      <c r="N33" s="38">
        <f>Tabla1[[#This Row],[SALARIO MENSUAL]]*3.04%</f>
        <v>2888</v>
      </c>
      <c r="O33" s="38">
        <v>200</v>
      </c>
      <c r="P33" s="38">
        <v>2000</v>
      </c>
      <c r="Q33" s="38">
        <v>0</v>
      </c>
      <c r="R33" s="38">
        <f t="shared" si="1"/>
        <v>25</v>
      </c>
      <c r="S33" s="38">
        <f t="shared" si="2"/>
        <v>50</v>
      </c>
      <c r="T33" s="38">
        <f>SUM(Tabla1[[#This Row],[IMPUESTO SOBRE LA RENTA]:[ASP]])</f>
        <v>21109.65</v>
      </c>
      <c r="U33" s="47">
        <f>Tabla1[[#This Row],[SALARIO MENSUAL]]-Tabla1[[#This Row],[TOTAL DESCUENTOS]]</f>
        <v>73890.350000000006</v>
      </c>
      <c r="V33" s="1"/>
      <c r="W33" s="1"/>
      <c r="X33" s="1"/>
      <c r="Y33" s="1"/>
      <c r="Z33" s="1"/>
      <c r="AA33" s="1"/>
    </row>
    <row r="34" spans="1:27" ht="31.5" customHeight="1" x14ac:dyDescent="0.25">
      <c r="A34" s="42" t="str">
        <f>VLOOKUP(D34,'validación de datos'!$B$2:$C$17,2,FALSE)</f>
        <v>11-AF</v>
      </c>
      <c r="B34" s="43">
        <f t="shared" si="3"/>
        <v>33</v>
      </c>
      <c r="C34" s="44" t="s">
        <v>81</v>
      </c>
      <c r="D34" s="44" t="s">
        <v>80</v>
      </c>
      <c r="E34" s="32" t="s">
        <v>236</v>
      </c>
      <c r="F34" s="45" t="s">
        <v>170</v>
      </c>
      <c r="G34" s="56" t="s">
        <v>17</v>
      </c>
      <c r="H34" s="56" t="s">
        <v>24</v>
      </c>
      <c r="I34" s="46">
        <v>55000</v>
      </c>
      <c r="J34" s="46">
        <v>2559.6799999999998</v>
      </c>
      <c r="K34" s="38">
        <v>0</v>
      </c>
      <c r="L34" s="38"/>
      <c r="M34" s="38">
        <f>Tabla1[[#This Row],[SALARIO MENSUAL]]*2.87%</f>
        <v>1578.5</v>
      </c>
      <c r="N34" s="38">
        <f>Tabla1[[#This Row],[SALARIO MENSUAL]]*3.04%</f>
        <v>1672</v>
      </c>
      <c r="O34" s="38"/>
      <c r="P34" s="38">
        <v>5000</v>
      </c>
      <c r="Q34" s="38">
        <v>0</v>
      </c>
      <c r="R34" s="38">
        <f t="shared" ref="R34:R61" si="4">R33</f>
        <v>25</v>
      </c>
      <c r="S34" s="38">
        <f t="shared" ref="S34:S61" si="5">S33</f>
        <v>50</v>
      </c>
      <c r="T34" s="38">
        <f>SUM(Tabla1[[#This Row],[IMPUESTO SOBRE LA RENTA]:[ASP]])</f>
        <v>10885.18</v>
      </c>
      <c r="U34" s="47">
        <f>Tabla1[[#This Row],[SALARIO MENSUAL]]-Tabla1[[#This Row],[TOTAL DESCUENTOS]]</f>
        <v>44114.82</v>
      </c>
      <c r="V34" s="1"/>
      <c r="W34" s="1"/>
      <c r="X34" s="1"/>
      <c r="Y34" s="1"/>
      <c r="Z34" s="1"/>
      <c r="AA34" s="1"/>
    </row>
    <row r="35" spans="1:27" ht="31.5" customHeight="1" x14ac:dyDescent="0.25">
      <c r="A35" s="42" t="str">
        <f>VLOOKUP(D35,'validación de datos'!$B$2:$C$17,2,FALSE)</f>
        <v>11-AF</v>
      </c>
      <c r="B35" s="43">
        <f t="shared" si="3"/>
        <v>34</v>
      </c>
      <c r="C35" s="45" t="s">
        <v>223</v>
      </c>
      <c r="D35" s="44" t="s">
        <v>80</v>
      </c>
      <c r="E35" s="32" t="s">
        <v>236</v>
      </c>
      <c r="F35" s="45" t="s">
        <v>170</v>
      </c>
      <c r="G35" s="56" t="s">
        <v>17</v>
      </c>
      <c r="H35" s="56" t="s">
        <v>18</v>
      </c>
      <c r="I35" s="46">
        <v>43000</v>
      </c>
      <c r="J35" s="46">
        <v>663.54</v>
      </c>
      <c r="K35" s="46">
        <v>134</v>
      </c>
      <c r="L35" s="46">
        <v>1350.12</v>
      </c>
      <c r="M35" s="38">
        <f>Tabla1[[#This Row],[SALARIO MENSUAL]]*2.87%</f>
        <v>1234.0999999999999</v>
      </c>
      <c r="N35" s="38">
        <f>Tabla1[[#This Row],[SALARIO MENSUAL]]*3.04%</f>
        <v>1307.2</v>
      </c>
      <c r="O35" s="38">
        <v>100</v>
      </c>
      <c r="P35" s="38">
        <v>2000</v>
      </c>
      <c r="Q35" s="38">
        <v>12343.98</v>
      </c>
      <c r="R35" s="38">
        <f t="shared" si="4"/>
        <v>25</v>
      </c>
      <c r="S35" s="38">
        <f t="shared" si="5"/>
        <v>50</v>
      </c>
      <c r="T35" s="38">
        <f>SUM(Tabla1[[#This Row],[IMPUESTO SOBRE LA RENTA]:[ASP]])</f>
        <v>19207.939999999999</v>
      </c>
      <c r="U35" s="47">
        <f>Tabla1[[#This Row],[SALARIO MENSUAL]]-Tabla1[[#This Row],[TOTAL DESCUENTOS]]</f>
        <v>23792.06</v>
      </c>
      <c r="V35" s="1"/>
      <c r="W35" s="1"/>
      <c r="X35" s="1"/>
      <c r="Y35" s="1"/>
      <c r="Z35" s="1"/>
      <c r="AA35" s="1"/>
    </row>
    <row r="36" spans="1:27" ht="31.5" customHeight="1" x14ac:dyDescent="0.25">
      <c r="A36" s="42" t="str">
        <f>VLOOKUP(D36,'validación de datos'!$B$2:$C$17,2,FALSE)</f>
        <v>11-AF</v>
      </c>
      <c r="B36" s="43">
        <f t="shared" si="3"/>
        <v>35</v>
      </c>
      <c r="C36" s="45" t="s">
        <v>113</v>
      </c>
      <c r="D36" s="44" t="s">
        <v>80</v>
      </c>
      <c r="E36" s="35" t="s">
        <v>235</v>
      </c>
      <c r="F36" s="45" t="s">
        <v>170</v>
      </c>
      <c r="G36" s="56" t="s">
        <v>17</v>
      </c>
      <c r="H36" s="56" t="s">
        <v>24</v>
      </c>
      <c r="I36" s="46">
        <v>23000</v>
      </c>
      <c r="J36" s="46"/>
      <c r="K36" s="46"/>
      <c r="L36" s="46"/>
      <c r="M36" s="38">
        <f>Tabla1[[#This Row],[SALARIO MENSUAL]]*2.87%</f>
        <v>660.1</v>
      </c>
      <c r="N36" s="38">
        <f>Tabla1[[#This Row],[SALARIO MENSUAL]]*3.04%</f>
        <v>699.2</v>
      </c>
      <c r="O36" s="38"/>
      <c r="P36" s="38">
        <v>1000</v>
      </c>
      <c r="Q36" s="38">
        <v>0</v>
      </c>
      <c r="R36" s="38">
        <f t="shared" si="4"/>
        <v>25</v>
      </c>
      <c r="S36" s="38">
        <f t="shared" si="5"/>
        <v>50</v>
      </c>
      <c r="T36" s="38">
        <f>SUM(Tabla1[[#This Row],[IMPUESTO SOBRE LA RENTA]:[ASP]])</f>
        <v>2434.3000000000002</v>
      </c>
      <c r="U36" s="47">
        <f>Tabla1[[#This Row],[SALARIO MENSUAL]]-Tabla1[[#This Row],[TOTAL DESCUENTOS]]</f>
        <v>20565.7</v>
      </c>
      <c r="V36" s="1"/>
      <c r="W36" s="1"/>
      <c r="X36" s="1"/>
      <c r="Y36" s="1"/>
      <c r="Z36" s="1"/>
      <c r="AA36" s="1"/>
    </row>
    <row r="37" spans="1:27" ht="31.5" customHeight="1" x14ac:dyDescent="0.25">
      <c r="A37" s="42" t="str">
        <f>VLOOKUP(D37,'validación de datos'!$B$2:$C$17,2,FALSE)</f>
        <v>12-AF</v>
      </c>
      <c r="B37" s="43">
        <f t="shared" si="3"/>
        <v>36</v>
      </c>
      <c r="C37" s="44" t="s">
        <v>83</v>
      </c>
      <c r="D37" s="45" t="s">
        <v>84</v>
      </c>
      <c r="E37" s="30" t="s">
        <v>196</v>
      </c>
      <c r="F37" s="45" t="s">
        <v>170</v>
      </c>
      <c r="G37" s="56" t="s">
        <v>17</v>
      </c>
      <c r="H37" s="56" t="s">
        <v>18</v>
      </c>
      <c r="I37" s="38">
        <v>80000</v>
      </c>
      <c r="J37" s="46">
        <v>7400.94</v>
      </c>
      <c r="K37" s="38"/>
      <c r="L37" s="38">
        <v>0</v>
      </c>
      <c r="M37" s="38">
        <f>Tabla1[[#This Row],[SALARIO MENSUAL]]*2.87%</f>
        <v>2296</v>
      </c>
      <c r="N37" s="38">
        <f>Tabla1[[#This Row],[SALARIO MENSUAL]]*3.04%</f>
        <v>2432</v>
      </c>
      <c r="O37" s="38">
        <v>0</v>
      </c>
      <c r="P37" s="38">
        <v>2000</v>
      </c>
      <c r="Q37" s="38">
        <v>0</v>
      </c>
      <c r="R37" s="38">
        <f t="shared" si="4"/>
        <v>25</v>
      </c>
      <c r="S37" s="38">
        <f t="shared" si="5"/>
        <v>50</v>
      </c>
      <c r="T37" s="38">
        <f>SUM(Tabla1[[#This Row],[IMPUESTO SOBRE LA RENTA]:[ASP]])</f>
        <v>14203.939999999999</v>
      </c>
      <c r="U37" s="47">
        <f>Tabla1[[#This Row],[SALARIO MENSUAL]]-Tabla1[[#This Row],[TOTAL DESCUENTOS]]</f>
        <v>65796.06</v>
      </c>
      <c r="V37" s="1"/>
      <c r="W37" s="1"/>
      <c r="X37" s="1"/>
      <c r="Y37" s="1"/>
      <c r="Z37" s="1"/>
      <c r="AA37" s="1"/>
    </row>
    <row r="38" spans="1:27" ht="31.5" customHeight="1" x14ac:dyDescent="0.25">
      <c r="A38" s="42" t="str">
        <f>VLOOKUP(D38,'validación de datos'!$B$2:$C$17,2,FALSE)</f>
        <v>12-AF</v>
      </c>
      <c r="B38" s="43">
        <f t="shared" si="3"/>
        <v>37</v>
      </c>
      <c r="C38" s="45" t="s">
        <v>85</v>
      </c>
      <c r="D38" s="45" t="s">
        <v>84</v>
      </c>
      <c r="E38" s="32" t="s">
        <v>86</v>
      </c>
      <c r="F38" s="45" t="s">
        <v>170</v>
      </c>
      <c r="G38" s="56" t="s">
        <v>17</v>
      </c>
      <c r="H38" s="56" t="s">
        <v>24</v>
      </c>
      <c r="I38" s="38">
        <v>65000</v>
      </c>
      <c r="J38" s="38">
        <v>4427.55</v>
      </c>
      <c r="K38" s="38"/>
      <c r="L38" s="38"/>
      <c r="M38" s="38">
        <f>Tabla1[[#This Row],[SALARIO MENSUAL]]*2.87%</f>
        <v>1865.5</v>
      </c>
      <c r="N38" s="38">
        <f>Tabla1[[#This Row],[SALARIO MENSUAL]]*3.04%</f>
        <v>1976</v>
      </c>
      <c r="O38" s="38"/>
      <c r="P38" s="38">
        <v>2500</v>
      </c>
      <c r="Q38" s="38">
        <v>0</v>
      </c>
      <c r="R38" s="38">
        <f t="shared" si="4"/>
        <v>25</v>
      </c>
      <c r="S38" s="38">
        <f t="shared" si="5"/>
        <v>50</v>
      </c>
      <c r="T38" s="38">
        <f>SUM(Tabla1[[#This Row],[IMPUESTO SOBRE LA RENTA]:[ASP]])</f>
        <v>10844.05</v>
      </c>
      <c r="U38" s="47">
        <f>Tabla1[[#This Row],[SALARIO MENSUAL]]-Tabla1[[#This Row],[TOTAL DESCUENTOS]]</f>
        <v>54155.95</v>
      </c>
      <c r="V38" s="1"/>
      <c r="W38" s="1"/>
      <c r="X38" s="1"/>
      <c r="Y38" s="1"/>
      <c r="Z38" s="1"/>
      <c r="AA38" s="1"/>
    </row>
    <row r="39" spans="1:27" ht="31.5" customHeight="1" x14ac:dyDescent="0.25">
      <c r="A39" s="42" t="str">
        <f>VLOOKUP(D39,'validación de datos'!$B$2:$C$17,2,FALSE)</f>
        <v>13-AF</v>
      </c>
      <c r="B39" s="43">
        <f t="shared" si="3"/>
        <v>38</v>
      </c>
      <c r="C39" s="44" t="s">
        <v>88</v>
      </c>
      <c r="D39" s="45" t="s">
        <v>89</v>
      </c>
      <c r="E39" s="32" t="s">
        <v>197</v>
      </c>
      <c r="F39" s="45" t="s">
        <v>170</v>
      </c>
      <c r="G39" s="56" t="s">
        <v>17</v>
      </c>
      <c r="H39" s="56" t="s">
        <v>18</v>
      </c>
      <c r="I39" s="46">
        <v>87000</v>
      </c>
      <c r="J39" s="46">
        <v>9047.51</v>
      </c>
      <c r="K39" s="46">
        <v>1474</v>
      </c>
      <c r="L39" s="38">
        <v>0</v>
      </c>
      <c r="M39" s="38">
        <f>Tabla1[[#This Row],[SALARIO MENSUAL]]*2.87%</f>
        <v>2496.9</v>
      </c>
      <c r="N39" s="38">
        <f>Tabla1[[#This Row],[SALARIO MENSUAL]]*3.04%</f>
        <v>2644.8</v>
      </c>
      <c r="O39" s="38">
        <v>120</v>
      </c>
      <c r="P39" s="38">
        <v>0</v>
      </c>
      <c r="Q39" s="38">
        <v>0</v>
      </c>
      <c r="R39" s="38">
        <f t="shared" si="4"/>
        <v>25</v>
      </c>
      <c r="S39" s="38">
        <f t="shared" si="5"/>
        <v>50</v>
      </c>
      <c r="T39" s="38">
        <f>SUM(Tabla1[[#This Row],[IMPUESTO SOBRE LA RENTA]:[ASP]])</f>
        <v>15858.21</v>
      </c>
      <c r="U39" s="47">
        <f>Tabla1[[#This Row],[SALARIO MENSUAL]]-Tabla1[[#This Row],[TOTAL DESCUENTOS]]</f>
        <v>71141.790000000008</v>
      </c>
      <c r="V39" s="1"/>
      <c r="W39" s="1"/>
      <c r="X39" s="1"/>
      <c r="Y39" s="1"/>
      <c r="Z39" s="1"/>
      <c r="AA39" s="1"/>
    </row>
    <row r="40" spans="1:27" ht="31.5" customHeight="1" x14ac:dyDescent="0.25">
      <c r="A40" s="42" t="str">
        <f>VLOOKUP(D40,'validación de datos'!$B$2:$C$17,2,FALSE)</f>
        <v>14-AF</v>
      </c>
      <c r="B40" s="43">
        <f t="shared" si="3"/>
        <v>39</v>
      </c>
      <c r="C40" s="44" t="s">
        <v>91</v>
      </c>
      <c r="D40" s="45" t="s">
        <v>92</v>
      </c>
      <c r="E40" s="32" t="s">
        <v>255</v>
      </c>
      <c r="F40" s="45" t="s">
        <v>170</v>
      </c>
      <c r="G40" s="56" t="s">
        <v>17</v>
      </c>
      <c r="H40" s="56" t="s">
        <v>18</v>
      </c>
      <c r="I40" s="46">
        <v>80000</v>
      </c>
      <c r="J40" s="46">
        <v>7400.94</v>
      </c>
      <c r="K40" s="38"/>
      <c r="L40" s="38">
        <v>0</v>
      </c>
      <c r="M40" s="38">
        <f>Tabla1[[#This Row],[SALARIO MENSUAL]]*2.87%</f>
        <v>2296</v>
      </c>
      <c r="N40" s="38">
        <f>Tabla1[[#This Row],[SALARIO MENSUAL]]*3.04%</f>
        <v>2432</v>
      </c>
      <c r="O40" s="38"/>
      <c r="P40" s="38">
        <v>1000</v>
      </c>
      <c r="Q40" s="38">
        <v>0</v>
      </c>
      <c r="R40" s="38">
        <f t="shared" si="4"/>
        <v>25</v>
      </c>
      <c r="S40" s="38">
        <f t="shared" si="5"/>
        <v>50</v>
      </c>
      <c r="T40" s="38">
        <f>SUM(Tabla1[[#This Row],[IMPUESTO SOBRE LA RENTA]:[ASP]])</f>
        <v>13203.939999999999</v>
      </c>
      <c r="U40" s="47">
        <f>Tabla1[[#This Row],[SALARIO MENSUAL]]-Tabla1[[#This Row],[TOTAL DESCUENTOS]]</f>
        <v>66796.06</v>
      </c>
      <c r="V40" s="1"/>
      <c r="W40" s="1"/>
      <c r="X40" s="1"/>
      <c r="Y40" s="1"/>
      <c r="Z40" s="1"/>
      <c r="AA40" s="1"/>
    </row>
    <row r="41" spans="1:27" ht="31.5" customHeight="1" x14ac:dyDescent="0.25">
      <c r="A41" s="42" t="str">
        <f>VLOOKUP(D41,'validación de datos'!$B$2:$C$17,2,FALSE)</f>
        <v>14-AF</v>
      </c>
      <c r="B41" s="43">
        <f t="shared" si="3"/>
        <v>40</v>
      </c>
      <c r="C41" s="44" t="s">
        <v>94</v>
      </c>
      <c r="D41" s="45" t="s">
        <v>92</v>
      </c>
      <c r="E41" s="29" t="s">
        <v>93</v>
      </c>
      <c r="F41" s="45" t="s">
        <v>170</v>
      </c>
      <c r="G41" s="56" t="s">
        <v>17</v>
      </c>
      <c r="H41" s="56" t="s">
        <v>24</v>
      </c>
      <c r="I41" s="46">
        <v>55000</v>
      </c>
      <c r="J41" s="46">
        <v>2357.16</v>
      </c>
      <c r="K41" s="46"/>
      <c r="L41" s="46">
        <v>1350.12</v>
      </c>
      <c r="M41" s="38">
        <f>Tabla1[[#This Row],[SALARIO MENSUAL]]*2.87%</f>
        <v>1578.5</v>
      </c>
      <c r="N41" s="38">
        <f>Tabla1[[#This Row],[SALARIO MENSUAL]]*3.04%</f>
        <v>1672</v>
      </c>
      <c r="O41" s="38">
        <v>100</v>
      </c>
      <c r="P41" s="38">
        <v>1000</v>
      </c>
      <c r="Q41" s="38">
        <v>0</v>
      </c>
      <c r="R41" s="38">
        <f t="shared" si="4"/>
        <v>25</v>
      </c>
      <c r="S41" s="38">
        <f t="shared" si="5"/>
        <v>50</v>
      </c>
      <c r="T41" s="38">
        <f>SUM(Tabla1[[#This Row],[IMPUESTO SOBRE LA RENTA]:[ASP]])</f>
        <v>8132.78</v>
      </c>
      <c r="U41" s="47">
        <f>Tabla1[[#This Row],[SALARIO MENSUAL]]-Tabla1[[#This Row],[TOTAL DESCUENTOS]]</f>
        <v>46867.22</v>
      </c>
      <c r="V41" s="1"/>
      <c r="W41" s="1"/>
      <c r="X41" s="1"/>
      <c r="Y41" s="1"/>
      <c r="Z41" s="1"/>
      <c r="AA41" s="1"/>
    </row>
    <row r="42" spans="1:27" ht="31.5" customHeight="1" x14ac:dyDescent="0.25">
      <c r="A42" s="42" t="str">
        <f>VLOOKUP(D42,'validación de datos'!$B$2:$C$17,2,FALSE)</f>
        <v>15-AF</v>
      </c>
      <c r="B42" s="43">
        <f t="shared" si="3"/>
        <v>41</v>
      </c>
      <c r="C42" s="44" t="s">
        <v>96</v>
      </c>
      <c r="D42" s="45" t="s">
        <v>97</v>
      </c>
      <c r="E42" s="31" t="s">
        <v>98</v>
      </c>
      <c r="F42" s="45" t="s">
        <v>170</v>
      </c>
      <c r="G42" s="56" t="s">
        <v>17</v>
      </c>
      <c r="H42" s="56" t="s">
        <v>18</v>
      </c>
      <c r="I42" s="38">
        <v>35000</v>
      </c>
      <c r="J42" s="38">
        <v>0</v>
      </c>
      <c r="K42" s="38"/>
      <c r="L42" s="38"/>
      <c r="M42" s="38">
        <f>Tabla1[[#This Row],[SALARIO MENSUAL]]*2.87%</f>
        <v>1004.5</v>
      </c>
      <c r="N42" s="38">
        <f>Tabla1[[#This Row],[SALARIO MENSUAL]]*3.04%</f>
        <v>1064</v>
      </c>
      <c r="O42" s="38"/>
      <c r="P42" s="38">
        <v>5000</v>
      </c>
      <c r="Q42" s="38">
        <v>0</v>
      </c>
      <c r="R42" s="38">
        <f t="shared" si="4"/>
        <v>25</v>
      </c>
      <c r="S42" s="38">
        <f t="shared" si="5"/>
        <v>50</v>
      </c>
      <c r="T42" s="38">
        <f>SUM(Tabla1[[#This Row],[IMPUESTO SOBRE LA RENTA]:[ASP]])</f>
        <v>7143.5</v>
      </c>
      <c r="U42" s="47">
        <f>Tabla1[[#This Row],[SALARIO MENSUAL]]-Tabla1[[#This Row],[TOTAL DESCUENTOS]]</f>
        <v>27856.5</v>
      </c>
      <c r="V42" s="1"/>
      <c r="W42" s="1"/>
      <c r="X42" s="1"/>
      <c r="Y42" s="1"/>
      <c r="Z42" s="1"/>
      <c r="AA42" s="1"/>
    </row>
    <row r="43" spans="1:27" ht="31.5" customHeight="1" x14ac:dyDescent="0.25">
      <c r="A43" s="42" t="str">
        <f>VLOOKUP(D43,'validación de datos'!$B$2:$C$17,2,FALSE)</f>
        <v>15-AF</v>
      </c>
      <c r="B43" s="43">
        <f t="shared" si="3"/>
        <v>42</v>
      </c>
      <c r="C43" s="44" t="s">
        <v>101</v>
      </c>
      <c r="D43" s="45" t="s">
        <v>97</v>
      </c>
      <c r="E43" s="31" t="s">
        <v>102</v>
      </c>
      <c r="F43" s="45" t="s">
        <v>170</v>
      </c>
      <c r="G43" s="56" t="s">
        <v>17</v>
      </c>
      <c r="H43" s="56" t="s">
        <v>24</v>
      </c>
      <c r="I43" s="38">
        <v>33000</v>
      </c>
      <c r="J43" s="46"/>
      <c r="K43" s="38"/>
      <c r="L43" s="38">
        <v>0</v>
      </c>
      <c r="M43" s="38">
        <f>Tabla1[[#This Row],[SALARIO MENSUAL]]*2.87%</f>
        <v>947.1</v>
      </c>
      <c r="N43" s="38">
        <f>Tabla1[[#This Row],[SALARIO MENSUAL]]*3.04%</f>
        <v>1003.2</v>
      </c>
      <c r="O43" s="38"/>
      <c r="P43" s="38">
        <v>1000</v>
      </c>
      <c r="Q43" s="38">
        <v>0</v>
      </c>
      <c r="R43" s="38">
        <f>R63</f>
        <v>25</v>
      </c>
      <c r="S43" s="38">
        <f>S63</f>
        <v>50</v>
      </c>
      <c r="T43" s="38">
        <f>SUM(Tabla1[[#This Row],[IMPUESTO SOBRE LA RENTA]:[ASP]])</f>
        <v>3025.3</v>
      </c>
      <c r="U43" s="47">
        <f>Tabla1[[#This Row],[SALARIO MENSUAL]]-Tabla1[[#This Row],[TOTAL DESCUENTOS]]</f>
        <v>29974.7</v>
      </c>
      <c r="V43" s="1"/>
      <c r="W43" s="1"/>
      <c r="X43" s="1"/>
      <c r="Y43" s="1"/>
      <c r="Z43" s="1"/>
      <c r="AA43" s="1"/>
    </row>
    <row r="44" spans="1:27" ht="31.5" customHeight="1" x14ac:dyDescent="0.25">
      <c r="A44" s="42" t="str">
        <f>VLOOKUP(D44,'validación de datos'!$B$2:$C$17,2,FALSE)</f>
        <v>15-AF</v>
      </c>
      <c r="B44" s="43">
        <f t="shared" si="3"/>
        <v>43</v>
      </c>
      <c r="C44" s="44" t="s">
        <v>103</v>
      </c>
      <c r="D44" s="45" t="s">
        <v>97</v>
      </c>
      <c r="E44" s="31" t="s">
        <v>104</v>
      </c>
      <c r="F44" s="45" t="s">
        <v>170</v>
      </c>
      <c r="G44" s="56" t="s">
        <v>17</v>
      </c>
      <c r="H44" s="56" t="s">
        <v>18</v>
      </c>
      <c r="I44" s="38">
        <v>23000</v>
      </c>
      <c r="J44" s="46"/>
      <c r="K44" s="38">
        <v>75.2</v>
      </c>
      <c r="L44" s="38"/>
      <c r="M44" s="38">
        <f>Tabla1[[#This Row],[SALARIO MENSUAL]]*2.87%</f>
        <v>660.1</v>
      </c>
      <c r="N44" s="38">
        <f>Tabla1[[#This Row],[SALARIO MENSUAL]]*3.04%</f>
        <v>699.2</v>
      </c>
      <c r="O44" s="38">
        <v>100</v>
      </c>
      <c r="P44" s="38">
        <v>1000</v>
      </c>
      <c r="Q44" s="38">
        <v>0</v>
      </c>
      <c r="R44" s="38">
        <f t="shared" si="4"/>
        <v>25</v>
      </c>
      <c r="S44" s="38">
        <f t="shared" si="5"/>
        <v>50</v>
      </c>
      <c r="T44" s="38">
        <f>SUM(Tabla1[[#This Row],[IMPUESTO SOBRE LA RENTA]:[ASP]])</f>
        <v>2609.5</v>
      </c>
      <c r="U44" s="47">
        <f>Tabla1[[#This Row],[SALARIO MENSUAL]]-Tabla1[[#This Row],[TOTAL DESCUENTOS]]</f>
        <v>20390.5</v>
      </c>
      <c r="V44" s="1"/>
      <c r="W44" s="1"/>
      <c r="X44" s="1"/>
      <c r="Y44" s="1"/>
      <c r="Z44" s="1"/>
      <c r="AA44" s="1"/>
    </row>
    <row r="45" spans="1:27" ht="31.5" customHeight="1" x14ac:dyDescent="0.25">
      <c r="A45" s="42" t="str">
        <f>VLOOKUP(D45,'validación de datos'!$B$2:$C$17,2,FALSE)</f>
        <v>15-AF</v>
      </c>
      <c r="B45" s="43">
        <f t="shared" si="3"/>
        <v>44</v>
      </c>
      <c r="C45" s="45" t="s">
        <v>105</v>
      </c>
      <c r="D45" s="45" t="s">
        <v>97</v>
      </c>
      <c r="E45" s="31" t="s">
        <v>106</v>
      </c>
      <c r="F45" s="45" t="s">
        <v>170</v>
      </c>
      <c r="G45" s="56" t="s">
        <v>17</v>
      </c>
      <c r="H45" s="56" t="s">
        <v>18</v>
      </c>
      <c r="I45" s="38">
        <v>23000</v>
      </c>
      <c r="J45" s="46"/>
      <c r="K45" s="38">
        <v>244</v>
      </c>
      <c r="L45" s="38">
        <v>1350.12</v>
      </c>
      <c r="M45" s="38">
        <f>Tabla1[[#This Row],[SALARIO MENSUAL]]*2.87%</f>
        <v>660.1</v>
      </c>
      <c r="N45" s="38">
        <f>Tabla1[[#This Row],[SALARIO MENSUAL]]*3.04%</f>
        <v>699.2</v>
      </c>
      <c r="O45" s="38"/>
      <c r="P45" s="38">
        <v>300</v>
      </c>
      <c r="Q45" s="38">
        <v>4543.08</v>
      </c>
      <c r="R45" s="38">
        <f t="shared" si="4"/>
        <v>25</v>
      </c>
      <c r="S45" s="38">
        <f t="shared" si="5"/>
        <v>50</v>
      </c>
      <c r="T45" s="38">
        <f>SUM(Tabla1[[#This Row],[IMPUESTO SOBRE LA RENTA]:[ASP]])</f>
        <v>7871.5</v>
      </c>
      <c r="U45" s="47">
        <f>Tabla1[[#This Row],[SALARIO MENSUAL]]-Tabla1[[#This Row],[TOTAL DESCUENTOS]]</f>
        <v>15128.5</v>
      </c>
      <c r="V45" s="1"/>
      <c r="W45" s="1"/>
      <c r="X45" s="1"/>
      <c r="Y45" s="1"/>
      <c r="Z45" s="1"/>
      <c r="AA45" s="1"/>
    </row>
    <row r="46" spans="1:27" ht="31.5" customHeight="1" x14ac:dyDescent="0.25">
      <c r="A46" s="42" t="str">
        <f>VLOOKUP(D46,'validación de datos'!$B$2:$C$17,2,FALSE)</f>
        <v>15-AF</v>
      </c>
      <c r="B46" s="43">
        <f t="shared" si="3"/>
        <v>45</v>
      </c>
      <c r="C46" s="45" t="s">
        <v>107</v>
      </c>
      <c r="D46" s="45" t="s">
        <v>97</v>
      </c>
      <c r="E46" s="31" t="s">
        <v>106</v>
      </c>
      <c r="F46" s="45" t="s">
        <v>170</v>
      </c>
      <c r="G46" s="56" t="s">
        <v>17</v>
      </c>
      <c r="H46" s="56" t="s">
        <v>18</v>
      </c>
      <c r="I46" s="38">
        <v>23000</v>
      </c>
      <c r="J46" s="46"/>
      <c r="K46" s="38"/>
      <c r="L46" s="38"/>
      <c r="M46" s="38">
        <f>Tabla1[[#This Row],[SALARIO MENSUAL]]*2.87%</f>
        <v>660.1</v>
      </c>
      <c r="N46" s="38">
        <f>Tabla1[[#This Row],[SALARIO MENSUAL]]*3.04%</f>
        <v>699.2</v>
      </c>
      <c r="O46" s="38"/>
      <c r="P46" s="38"/>
      <c r="Q46" s="38">
        <v>3149.4</v>
      </c>
      <c r="R46" s="38">
        <f t="shared" si="4"/>
        <v>25</v>
      </c>
      <c r="S46" s="38">
        <f t="shared" si="5"/>
        <v>50</v>
      </c>
      <c r="T46" s="38">
        <f>SUM(Tabla1[[#This Row],[IMPUESTO SOBRE LA RENTA]:[ASP]])</f>
        <v>4583.7000000000007</v>
      </c>
      <c r="U46" s="47">
        <f>Tabla1[[#This Row],[SALARIO MENSUAL]]-Tabla1[[#This Row],[TOTAL DESCUENTOS]]</f>
        <v>18416.3</v>
      </c>
      <c r="V46" s="1"/>
      <c r="W46" s="1"/>
      <c r="X46" s="1"/>
      <c r="Y46" s="1"/>
      <c r="Z46" s="1"/>
      <c r="AA46" s="1"/>
    </row>
    <row r="47" spans="1:27" ht="31.5" customHeight="1" x14ac:dyDescent="0.25">
      <c r="A47" s="42" t="str">
        <f>VLOOKUP(D47,'validación de datos'!$B$2:$C$17,2,FALSE)</f>
        <v>15-AF</v>
      </c>
      <c r="B47" s="43">
        <f t="shared" si="3"/>
        <v>46</v>
      </c>
      <c r="C47" s="44" t="s">
        <v>108</v>
      </c>
      <c r="D47" s="45" t="s">
        <v>97</v>
      </c>
      <c r="E47" s="31" t="s">
        <v>106</v>
      </c>
      <c r="F47" s="45" t="s">
        <v>170</v>
      </c>
      <c r="G47" s="56" t="s">
        <v>17</v>
      </c>
      <c r="H47" s="56" t="s">
        <v>256</v>
      </c>
      <c r="I47" s="38">
        <v>23000</v>
      </c>
      <c r="J47" s="46"/>
      <c r="K47" s="38"/>
      <c r="L47" s="38"/>
      <c r="M47" s="38">
        <f>Tabla1[[#This Row],[SALARIO MENSUAL]]*2.87%</f>
        <v>660.1</v>
      </c>
      <c r="N47" s="38">
        <f>Tabla1[[#This Row],[SALARIO MENSUAL]]*3.04%</f>
        <v>699.2</v>
      </c>
      <c r="O47" s="38">
        <v>0</v>
      </c>
      <c r="P47" s="38">
        <v>0</v>
      </c>
      <c r="Q47" s="38">
        <v>0</v>
      </c>
      <c r="R47" s="38">
        <f t="shared" si="4"/>
        <v>25</v>
      </c>
      <c r="S47" s="38">
        <f t="shared" si="5"/>
        <v>50</v>
      </c>
      <c r="T47" s="38">
        <f>SUM(Tabla1[[#This Row],[IMPUESTO SOBRE LA RENTA]:[ASP]])</f>
        <v>1434.3000000000002</v>
      </c>
      <c r="U47" s="47">
        <f>Tabla1[[#This Row],[SALARIO MENSUAL]]-Tabla1[[#This Row],[TOTAL DESCUENTOS]]</f>
        <v>21565.7</v>
      </c>
      <c r="V47" s="1"/>
      <c r="W47" s="1"/>
      <c r="X47" s="1"/>
      <c r="Y47" s="1"/>
      <c r="Z47" s="1"/>
      <c r="AA47" s="1"/>
    </row>
    <row r="48" spans="1:27" ht="31.5" customHeight="1" x14ac:dyDescent="0.25">
      <c r="A48" s="42" t="str">
        <f>VLOOKUP(D48,'validación de datos'!$B$2:$C$17,2,FALSE)</f>
        <v>15-AF</v>
      </c>
      <c r="B48" s="43">
        <f t="shared" si="3"/>
        <v>47</v>
      </c>
      <c r="C48" s="44" t="s">
        <v>109</v>
      </c>
      <c r="D48" s="45" t="s">
        <v>97</v>
      </c>
      <c r="E48" s="30" t="s">
        <v>106</v>
      </c>
      <c r="F48" s="45" t="s">
        <v>170</v>
      </c>
      <c r="G48" s="56" t="s">
        <v>17</v>
      </c>
      <c r="H48" s="56" t="s">
        <v>256</v>
      </c>
      <c r="I48" s="38">
        <v>23000</v>
      </c>
      <c r="J48" s="46"/>
      <c r="K48" s="38"/>
      <c r="L48" s="38"/>
      <c r="M48" s="38">
        <f>Tabla1[[#This Row],[SALARIO MENSUAL]]*2.87%</f>
        <v>660.1</v>
      </c>
      <c r="N48" s="38">
        <f>Tabla1[[#This Row],[SALARIO MENSUAL]]*3.04%</f>
        <v>699.2</v>
      </c>
      <c r="O48" s="38"/>
      <c r="P48" s="38">
        <v>0</v>
      </c>
      <c r="Q48" s="38">
        <v>0</v>
      </c>
      <c r="R48" s="38">
        <f t="shared" si="4"/>
        <v>25</v>
      </c>
      <c r="S48" s="38">
        <f t="shared" si="5"/>
        <v>50</v>
      </c>
      <c r="T48" s="38">
        <f>SUM(Tabla1[[#This Row],[IMPUESTO SOBRE LA RENTA]:[ASP]])</f>
        <v>1434.3000000000002</v>
      </c>
      <c r="U48" s="47">
        <f>Tabla1[[#This Row],[SALARIO MENSUAL]]-Tabla1[[#This Row],[TOTAL DESCUENTOS]]</f>
        <v>21565.7</v>
      </c>
      <c r="V48" s="1"/>
      <c r="W48" s="1"/>
      <c r="X48" s="1"/>
      <c r="Y48" s="1"/>
      <c r="Z48" s="1"/>
      <c r="AA48" s="1"/>
    </row>
    <row r="49" spans="1:27" ht="31.5" customHeight="1" x14ac:dyDescent="0.25">
      <c r="A49" s="42" t="str">
        <f>VLOOKUP(D49,'validación de datos'!$B$2:$C$17,2,FALSE)</f>
        <v>15-AF</v>
      </c>
      <c r="B49" s="43">
        <f t="shared" si="3"/>
        <v>48</v>
      </c>
      <c r="C49" s="49" t="s">
        <v>110</v>
      </c>
      <c r="D49" s="45" t="s">
        <v>97</v>
      </c>
      <c r="E49" s="30" t="s">
        <v>106</v>
      </c>
      <c r="F49" s="45" t="s">
        <v>170</v>
      </c>
      <c r="G49" s="56" t="s">
        <v>17</v>
      </c>
      <c r="H49" s="56" t="s">
        <v>256</v>
      </c>
      <c r="I49" s="46">
        <v>23000</v>
      </c>
      <c r="J49" s="46"/>
      <c r="K49" s="38"/>
      <c r="L49" s="38"/>
      <c r="M49" s="38">
        <f>Tabla1[[#This Row],[SALARIO MENSUAL]]*2.87%</f>
        <v>660.1</v>
      </c>
      <c r="N49" s="38">
        <f>Tabla1[[#This Row],[SALARIO MENSUAL]]*3.04%</f>
        <v>699.2</v>
      </c>
      <c r="O49" s="38">
        <v>140</v>
      </c>
      <c r="P49" s="38">
        <v>1000</v>
      </c>
      <c r="Q49" s="38">
        <v>3779.28</v>
      </c>
      <c r="R49" s="38">
        <f t="shared" si="4"/>
        <v>25</v>
      </c>
      <c r="S49" s="38">
        <f t="shared" si="5"/>
        <v>50</v>
      </c>
      <c r="T49" s="38">
        <f>SUM(Tabla1[[#This Row],[IMPUESTO SOBRE LA RENTA]:[ASP]])</f>
        <v>6353.58</v>
      </c>
      <c r="U49" s="47">
        <f>Tabla1[[#This Row],[SALARIO MENSUAL]]-Tabla1[[#This Row],[TOTAL DESCUENTOS]]</f>
        <v>16646.419999999998</v>
      </c>
      <c r="V49" s="1"/>
      <c r="W49" s="1"/>
      <c r="X49" s="1"/>
      <c r="Y49" s="1"/>
      <c r="Z49" s="1"/>
      <c r="AA49" s="1"/>
    </row>
    <row r="50" spans="1:27" ht="31.5" customHeight="1" x14ac:dyDescent="0.25">
      <c r="A50" s="42" t="str">
        <f>VLOOKUP(D50,'validación de datos'!$B$2:$C$17,2,FALSE)</f>
        <v>15-AF</v>
      </c>
      <c r="B50" s="43">
        <f t="shared" si="3"/>
        <v>49</v>
      </c>
      <c r="C50" s="44" t="s">
        <v>252</v>
      </c>
      <c r="D50" s="45" t="s">
        <v>97</v>
      </c>
      <c r="E50" s="30" t="s">
        <v>106</v>
      </c>
      <c r="F50" s="45" t="s">
        <v>170</v>
      </c>
      <c r="G50" s="56" t="s">
        <v>17</v>
      </c>
      <c r="H50" s="56" t="s">
        <v>18</v>
      </c>
      <c r="I50" s="38">
        <v>23000</v>
      </c>
      <c r="J50" s="46"/>
      <c r="K50" s="38"/>
      <c r="L50" s="38"/>
      <c r="M50" s="38">
        <f>Tabla1[[#This Row],[SALARIO MENSUAL]]*2.87%</f>
        <v>660.1</v>
      </c>
      <c r="N50" s="38">
        <f>Tabla1[[#This Row],[SALARIO MENSUAL]]*3.04%</f>
        <v>699.2</v>
      </c>
      <c r="O50" s="38"/>
      <c r="P50" s="38">
        <v>0</v>
      </c>
      <c r="Q50" s="38">
        <v>0</v>
      </c>
      <c r="R50" s="38">
        <f t="shared" si="4"/>
        <v>25</v>
      </c>
      <c r="S50" s="38">
        <f t="shared" si="5"/>
        <v>50</v>
      </c>
      <c r="T50" s="38">
        <f>SUM(Tabla1[[#This Row],[IMPUESTO SOBRE LA RENTA]:[ASP]])</f>
        <v>1434.3000000000002</v>
      </c>
      <c r="U50" s="47">
        <f>Tabla1[[#This Row],[SALARIO MENSUAL]]-Tabla1[[#This Row],[TOTAL DESCUENTOS]]</f>
        <v>21565.7</v>
      </c>
      <c r="V50" s="1"/>
      <c r="W50" s="1"/>
      <c r="X50" s="1"/>
      <c r="Y50" s="1"/>
      <c r="Z50" s="1"/>
      <c r="AA50" s="1"/>
    </row>
    <row r="51" spans="1:27" ht="31.5" customHeight="1" x14ac:dyDescent="0.25">
      <c r="A51" s="42" t="str">
        <f>VLOOKUP(D51,'validación de datos'!$B$2:$C$17,2,FALSE)</f>
        <v>15-AF</v>
      </c>
      <c r="B51" s="43">
        <f t="shared" si="3"/>
        <v>50</v>
      </c>
      <c r="C51" s="45" t="s">
        <v>225</v>
      </c>
      <c r="D51" s="45" t="s">
        <v>97</v>
      </c>
      <c r="E51" s="30" t="s">
        <v>106</v>
      </c>
      <c r="F51" s="45" t="s">
        <v>170</v>
      </c>
      <c r="G51" s="56" t="s">
        <v>17</v>
      </c>
      <c r="H51" s="56" t="s">
        <v>18</v>
      </c>
      <c r="I51" s="46">
        <v>15000</v>
      </c>
      <c r="J51" s="46"/>
      <c r="K51" s="46"/>
      <c r="L51" s="46"/>
      <c r="M51" s="46">
        <f>Tabla1[[#This Row],[SALARIO MENSUAL]]*2.87%</f>
        <v>430.5</v>
      </c>
      <c r="N51" s="46">
        <f>Tabla1[[#This Row],[SALARIO MENSUAL]]*3.04%</f>
        <v>456</v>
      </c>
      <c r="O51" s="46"/>
      <c r="P51" s="46">
        <v>0</v>
      </c>
      <c r="Q51" s="46">
        <v>0</v>
      </c>
      <c r="R51" s="46">
        <f t="shared" si="4"/>
        <v>25</v>
      </c>
      <c r="S51" s="46">
        <f t="shared" si="5"/>
        <v>50</v>
      </c>
      <c r="T51" s="38">
        <f>SUM(Tabla1[[#This Row],[IMPUESTO SOBRE LA RENTA]:[ASP]])</f>
        <v>961.5</v>
      </c>
      <c r="U51" s="50">
        <f>Tabla1[[#This Row],[SALARIO MENSUAL]]-Tabla1[[#This Row],[TOTAL DESCUENTOS]]</f>
        <v>14038.5</v>
      </c>
      <c r="V51" s="1"/>
      <c r="W51" s="1"/>
      <c r="X51" s="1"/>
      <c r="Y51" s="1"/>
      <c r="Z51" s="1"/>
      <c r="AA51" s="1"/>
    </row>
    <row r="52" spans="1:27" ht="31.5" customHeight="1" x14ac:dyDescent="0.25">
      <c r="A52" s="42" t="str">
        <f>VLOOKUP(D52,'validación de datos'!$B$2:$C$17,2,FALSE)</f>
        <v>15-AF</v>
      </c>
      <c r="B52" s="43">
        <f t="shared" si="3"/>
        <v>51</v>
      </c>
      <c r="C52" s="49" t="s">
        <v>111</v>
      </c>
      <c r="D52" s="45" t="s">
        <v>97</v>
      </c>
      <c r="E52" s="32" t="s">
        <v>112</v>
      </c>
      <c r="F52" s="45" t="s">
        <v>170</v>
      </c>
      <c r="G52" s="56" t="s">
        <v>17</v>
      </c>
      <c r="H52" s="56" t="s">
        <v>24</v>
      </c>
      <c r="I52" s="46">
        <v>30000</v>
      </c>
      <c r="J52" s="46"/>
      <c r="K52" s="46">
        <v>75.2</v>
      </c>
      <c r="L52" s="46"/>
      <c r="M52" s="46">
        <f>Tabla1[[#This Row],[SALARIO MENSUAL]]*2.87%</f>
        <v>861</v>
      </c>
      <c r="N52" s="46">
        <f>Tabla1[[#This Row],[SALARIO MENSUAL]]*3.04%</f>
        <v>912</v>
      </c>
      <c r="O52" s="46"/>
      <c r="P52" s="46">
        <v>1000</v>
      </c>
      <c r="Q52" s="46">
        <v>0</v>
      </c>
      <c r="R52" s="46">
        <f t="shared" si="4"/>
        <v>25</v>
      </c>
      <c r="S52" s="46">
        <f t="shared" si="5"/>
        <v>50</v>
      </c>
      <c r="T52" s="38">
        <f>SUM(Tabla1[[#This Row],[IMPUESTO SOBRE LA RENTA]:[ASP]])</f>
        <v>2923.2</v>
      </c>
      <c r="U52" s="50">
        <f>Tabla1[[#This Row],[SALARIO MENSUAL]]-Tabla1[[#This Row],[TOTAL DESCUENTOS]]</f>
        <v>27076.799999999999</v>
      </c>
      <c r="V52" s="1"/>
      <c r="W52" s="1"/>
      <c r="X52" s="1"/>
      <c r="Y52" s="1"/>
      <c r="Z52" s="1"/>
      <c r="AA52" s="1"/>
    </row>
    <row r="53" spans="1:27" ht="31.5" customHeight="1" x14ac:dyDescent="0.25">
      <c r="A53" s="42" t="str">
        <f>VLOOKUP(D53,'validación de datos'!$B$2:$C$17,2,FALSE)</f>
        <v>15-AF</v>
      </c>
      <c r="B53" s="43">
        <f t="shared" si="3"/>
        <v>52</v>
      </c>
      <c r="C53" s="45" t="s">
        <v>114</v>
      </c>
      <c r="D53" s="45" t="s">
        <v>97</v>
      </c>
      <c r="E53" s="32" t="s">
        <v>112</v>
      </c>
      <c r="F53" s="45" t="s">
        <v>170</v>
      </c>
      <c r="G53" s="56" t="s">
        <v>17</v>
      </c>
      <c r="H53" s="56" t="s">
        <v>18</v>
      </c>
      <c r="I53" s="46">
        <v>23000</v>
      </c>
      <c r="J53" s="46"/>
      <c r="K53" s="46"/>
      <c r="L53" s="46"/>
      <c r="M53" s="46">
        <f>Tabla1[[#This Row],[SALARIO MENSUAL]]*2.87%</f>
        <v>660.1</v>
      </c>
      <c r="N53" s="46">
        <f>Tabla1[[#This Row],[SALARIO MENSUAL]]*3.04%</f>
        <v>699.2</v>
      </c>
      <c r="O53" s="46"/>
      <c r="P53" s="46">
        <v>500</v>
      </c>
      <c r="Q53" s="46">
        <v>0</v>
      </c>
      <c r="R53" s="46">
        <f t="shared" si="4"/>
        <v>25</v>
      </c>
      <c r="S53" s="46">
        <f t="shared" si="5"/>
        <v>50</v>
      </c>
      <c r="T53" s="38">
        <f>SUM(Tabla1[[#This Row],[IMPUESTO SOBRE LA RENTA]:[ASP]])</f>
        <v>1934.3000000000002</v>
      </c>
      <c r="U53" s="50">
        <f>Tabla1[[#This Row],[SALARIO MENSUAL]]-Tabla1[[#This Row],[TOTAL DESCUENTOS]]</f>
        <v>21065.7</v>
      </c>
      <c r="V53" s="1"/>
      <c r="W53" s="1"/>
      <c r="X53" s="1"/>
      <c r="Y53" s="1"/>
      <c r="Z53" s="1"/>
      <c r="AA53" s="1"/>
    </row>
    <row r="54" spans="1:27" ht="31.5" customHeight="1" x14ac:dyDescent="0.25">
      <c r="A54" s="42" t="str">
        <f>VLOOKUP(D54,'validación de datos'!$B$2:$C$17,2,FALSE)</f>
        <v>15-AF</v>
      </c>
      <c r="B54" s="43">
        <f t="shared" si="3"/>
        <v>53</v>
      </c>
      <c r="C54" s="58" t="s">
        <v>261</v>
      </c>
      <c r="D54" s="67" t="s">
        <v>97</v>
      </c>
      <c r="E54" s="62" t="s">
        <v>112</v>
      </c>
      <c r="F54" s="59" t="s">
        <v>170</v>
      </c>
      <c r="G54" s="60" t="s">
        <v>17</v>
      </c>
      <c r="H54" s="60" t="s">
        <v>24</v>
      </c>
      <c r="I54" s="46">
        <v>20000</v>
      </c>
      <c r="J54" s="46"/>
      <c r="K54" s="46"/>
      <c r="L54" s="46"/>
      <c r="M54" s="46">
        <f>Tabla1[[#This Row],[SALARIO MENSUAL]]*2.87%</f>
        <v>574</v>
      </c>
      <c r="N54" s="46">
        <f>Tabla1[[#This Row],[SALARIO MENSUAL]]*3.04%</f>
        <v>608</v>
      </c>
      <c r="O54" s="46"/>
      <c r="P54" s="61"/>
      <c r="Q54" s="46"/>
      <c r="R54" s="46">
        <f>R53</f>
        <v>25</v>
      </c>
      <c r="S54" s="46">
        <f>S53</f>
        <v>50</v>
      </c>
      <c r="T54" s="38">
        <f>SUM(Tabla1[[#This Row],[IMPUESTO SOBRE LA RENTA]:[ASP]])</f>
        <v>1257</v>
      </c>
      <c r="U54" s="50">
        <f>Tabla1[[#This Row],[SALARIO MENSUAL]]-Tabla1[[#This Row],[TOTAL DESCUENTOS]]</f>
        <v>18743</v>
      </c>
      <c r="V54" s="1"/>
      <c r="W54" s="1"/>
      <c r="X54" s="1"/>
      <c r="Y54" s="1"/>
      <c r="Z54" s="1"/>
      <c r="AA54" s="1"/>
    </row>
    <row r="55" spans="1:27" ht="31.5" customHeight="1" x14ac:dyDescent="0.25">
      <c r="A55" s="42" t="str">
        <f>VLOOKUP(D55,'validación de datos'!$B$2:$C$17,2,FALSE)</f>
        <v>15-AF</v>
      </c>
      <c r="B55" s="43">
        <f t="shared" si="3"/>
        <v>54</v>
      </c>
      <c r="C55" s="45" t="s">
        <v>224</v>
      </c>
      <c r="D55" s="45" t="s">
        <v>97</v>
      </c>
      <c r="E55" s="32" t="s">
        <v>235</v>
      </c>
      <c r="F55" s="45" t="s">
        <v>170</v>
      </c>
      <c r="G55" s="56" t="s">
        <v>17</v>
      </c>
      <c r="H55" s="56" t="s">
        <v>24</v>
      </c>
      <c r="I55" s="46">
        <v>15000</v>
      </c>
      <c r="J55" s="46"/>
      <c r="K55" s="46"/>
      <c r="L55" s="46"/>
      <c r="M55" s="46">
        <f>Tabla1[[#This Row],[SALARIO MENSUAL]]*2.87%</f>
        <v>430.5</v>
      </c>
      <c r="N55" s="46">
        <f>Tabla1[[#This Row],[SALARIO MENSUAL]]*3.04%</f>
        <v>456</v>
      </c>
      <c r="O55" s="46"/>
      <c r="P55" s="46"/>
      <c r="Q55" s="46">
        <v>0</v>
      </c>
      <c r="R55" s="46">
        <f>R53</f>
        <v>25</v>
      </c>
      <c r="S55" s="46">
        <f>S53</f>
        <v>50</v>
      </c>
      <c r="T55" s="38">
        <f>SUM(Tabla1[[#This Row],[IMPUESTO SOBRE LA RENTA]:[ASP]])</f>
        <v>961.5</v>
      </c>
      <c r="U55" s="50">
        <f>Tabla1[[#This Row],[SALARIO MENSUAL]]-Tabla1[[#This Row],[TOTAL DESCUENTOS]]</f>
        <v>14038.5</v>
      </c>
      <c r="V55" s="1"/>
      <c r="W55" s="1"/>
      <c r="X55" s="1"/>
      <c r="Y55" s="1"/>
      <c r="Z55" s="1"/>
      <c r="AA55" s="1"/>
    </row>
    <row r="56" spans="1:27" ht="31.5" customHeight="1" x14ac:dyDescent="0.25">
      <c r="A56" s="42" t="str">
        <f>VLOOKUP(D56,'validación de datos'!$B$2:$C$17,2,FALSE)</f>
        <v>15-AF</v>
      </c>
      <c r="B56" s="43">
        <f t="shared" si="3"/>
        <v>55</v>
      </c>
      <c r="C56" s="49" t="s">
        <v>226</v>
      </c>
      <c r="D56" s="45" t="s">
        <v>97</v>
      </c>
      <c r="E56" s="30" t="s">
        <v>243</v>
      </c>
      <c r="F56" s="45" t="s">
        <v>170</v>
      </c>
      <c r="G56" s="56" t="s">
        <v>17</v>
      </c>
      <c r="H56" s="56" t="s">
        <v>24</v>
      </c>
      <c r="I56" s="46">
        <v>10000</v>
      </c>
      <c r="J56" s="46"/>
      <c r="K56" s="46"/>
      <c r="L56" s="46"/>
      <c r="M56" s="46">
        <f>Tabla1[[#This Row],[SALARIO MENSUAL]]*2.87%</f>
        <v>287</v>
      </c>
      <c r="N56" s="46">
        <f>Tabla1[[#This Row],[SALARIO MENSUAL]]*3.04%</f>
        <v>304</v>
      </c>
      <c r="O56" s="46"/>
      <c r="P56" s="46"/>
      <c r="Q56" s="46">
        <v>0</v>
      </c>
      <c r="R56" s="46">
        <f t="shared" si="4"/>
        <v>25</v>
      </c>
      <c r="S56" s="46">
        <f t="shared" si="5"/>
        <v>50</v>
      </c>
      <c r="T56" s="38">
        <f>SUM(Tabla1[[#This Row],[IMPUESTO SOBRE LA RENTA]:[ASP]])</f>
        <v>666</v>
      </c>
      <c r="U56" s="50">
        <f>Tabla1[[#This Row],[SALARIO MENSUAL]]-Tabla1[[#This Row],[TOTAL DESCUENTOS]]</f>
        <v>9334</v>
      </c>
      <c r="V56" s="1"/>
      <c r="W56" s="1"/>
      <c r="X56" s="1"/>
      <c r="Y56" s="1"/>
      <c r="Z56" s="1"/>
      <c r="AA56" s="1"/>
    </row>
    <row r="57" spans="1:27" ht="31.5" customHeight="1" x14ac:dyDescent="0.25">
      <c r="A57" s="42" t="str">
        <f>VLOOKUP(D57,'validación de datos'!$B$2:$C$17,2,FALSE)</f>
        <v>15-AF</v>
      </c>
      <c r="B57" s="43">
        <f t="shared" si="3"/>
        <v>56</v>
      </c>
      <c r="C57" s="45" t="s">
        <v>227</v>
      </c>
      <c r="D57" s="45" t="s">
        <v>97</v>
      </c>
      <c r="E57" s="32" t="s">
        <v>175</v>
      </c>
      <c r="F57" s="45" t="s">
        <v>170</v>
      </c>
      <c r="G57" s="56" t="s">
        <v>17</v>
      </c>
      <c r="H57" s="56" t="s">
        <v>18</v>
      </c>
      <c r="I57" s="46">
        <v>10000</v>
      </c>
      <c r="J57" s="46"/>
      <c r="K57" s="46"/>
      <c r="L57" s="46"/>
      <c r="M57" s="46">
        <f>Tabla1[[#This Row],[SALARIO MENSUAL]]*2.87%</f>
        <v>287</v>
      </c>
      <c r="N57" s="46">
        <f>Tabla1[[#This Row],[SALARIO MENSUAL]]*3.04%</f>
        <v>304</v>
      </c>
      <c r="O57" s="46"/>
      <c r="P57" s="46"/>
      <c r="Q57" s="46">
        <v>0</v>
      </c>
      <c r="R57" s="46">
        <f t="shared" si="4"/>
        <v>25</v>
      </c>
      <c r="S57" s="46">
        <f t="shared" si="5"/>
        <v>50</v>
      </c>
      <c r="T57" s="38">
        <f>SUM(Tabla1[[#This Row],[IMPUESTO SOBRE LA RENTA]:[ASP]])</f>
        <v>666</v>
      </c>
      <c r="U57" s="50">
        <f>Tabla1[[#This Row],[SALARIO MENSUAL]]-Tabla1[[#This Row],[TOTAL DESCUENTOS]]</f>
        <v>9334</v>
      </c>
      <c r="V57" s="1"/>
      <c r="W57" s="1"/>
      <c r="X57" s="1"/>
      <c r="Y57" s="1"/>
      <c r="Z57" s="1"/>
      <c r="AA57" s="1"/>
    </row>
    <row r="58" spans="1:27" ht="31.5" customHeight="1" x14ac:dyDescent="0.25">
      <c r="A58" s="42" t="str">
        <f>VLOOKUP(D58,'validación de datos'!$B$2:$C$17,2,FALSE)</f>
        <v>15-AF</v>
      </c>
      <c r="B58" s="43">
        <f t="shared" si="3"/>
        <v>57</v>
      </c>
      <c r="C58" s="45" t="s">
        <v>126</v>
      </c>
      <c r="D58" s="45" t="s">
        <v>97</v>
      </c>
      <c r="E58" s="30" t="s">
        <v>243</v>
      </c>
      <c r="F58" s="45" t="s">
        <v>170</v>
      </c>
      <c r="G58" s="56" t="s">
        <v>17</v>
      </c>
      <c r="H58" s="56" t="s">
        <v>24</v>
      </c>
      <c r="I58" s="46">
        <v>10000</v>
      </c>
      <c r="J58" s="46"/>
      <c r="K58" s="46"/>
      <c r="L58" s="46"/>
      <c r="M58" s="46">
        <f>Tabla1[[#This Row],[SALARIO MENSUAL]]*2.87%</f>
        <v>287</v>
      </c>
      <c r="N58" s="46">
        <f>Tabla1[[#This Row],[SALARIO MENSUAL]]*3.04%</f>
        <v>304</v>
      </c>
      <c r="O58" s="46"/>
      <c r="P58" s="46"/>
      <c r="Q58" s="46">
        <v>0</v>
      </c>
      <c r="R58" s="46">
        <f t="shared" si="4"/>
        <v>25</v>
      </c>
      <c r="S58" s="46">
        <f t="shared" si="5"/>
        <v>50</v>
      </c>
      <c r="T58" s="38">
        <f>SUM(Tabla1[[#This Row],[IMPUESTO SOBRE LA RENTA]:[ASP]])</f>
        <v>666</v>
      </c>
      <c r="U58" s="50">
        <f>Tabla1[[#This Row],[SALARIO MENSUAL]]-Tabla1[[#This Row],[TOTAL DESCUENTOS]]</f>
        <v>9334</v>
      </c>
      <c r="V58" s="1"/>
      <c r="W58" s="1"/>
      <c r="X58" s="1"/>
      <c r="Y58" s="1"/>
      <c r="Z58" s="1"/>
      <c r="AA58" s="1"/>
    </row>
    <row r="59" spans="1:27" ht="31.5" customHeight="1" x14ac:dyDescent="0.25">
      <c r="A59" s="42" t="str">
        <f>VLOOKUP(D59,'validación de datos'!$B$2:$C$17,2,FALSE)</f>
        <v>15-AF</v>
      </c>
      <c r="B59" s="43">
        <f t="shared" si="3"/>
        <v>58</v>
      </c>
      <c r="C59" s="45" t="s">
        <v>125</v>
      </c>
      <c r="D59" s="45" t="s">
        <v>97</v>
      </c>
      <c r="E59" s="30" t="s">
        <v>243</v>
      </c>
      <c r="F59" s="45" t="s">
        <v>170</v>
      </c>
      <c r="G59" s="56" t="s">
        <v>17</v>
      </c>
      <c r="H59" s="56" t="s">
        <v>18</v>
      </c>
      <c r="I59" s="46">
        <v>10000</v>
      </c>
      <c r="J59" s="46"/>
      <c r="K59" s="46"/>
      <c r="L59" s="46"/>
      <c r="M59" s="46">
        <f>Tabla1[[#This Row],[SALARIO MENSUAL]]*2.87%</f>
        <v>287</v>
      </c>
      <c r="N59" s="46">
        <f>Tabla1[[#This Row],[SALARIO MENSUAL]]*3.04%</f>
        <v>304</v>
      </c>
      <c r="O59" s="46"/>
      <c r="P59" s="46"/>
      <c r="Q59" s="46">
        <v>0</v>
      </c>
      <c r="R59" s="46">
        <f t="shared" si="4"/>
        <v>25</v>
      </c>
      <c r="S59" s="46">
        <f t="shared" si="5"/>
        <v>50</v>
      </c>
      <c r="T59" s="38">
        <f>SUM(Tabla1[[#This Row],[IMPUESTO SOBRE LA RENTA]:[ASP]])</f>
        <v>666</v>
      </c>
      <c r="U59" s="50">
        <f>Tabla1[[#This Row],[SALARIO MENSUAL]]-Tabla1[[#This Row],[TOTAL DESCUENTOS]]</f>
        <v>9334</v>
      </c>
      <c r="V59" s="1"/>
      <c r="W59" s="1"/>
      <c r="X59" s="1"/>
      <c r="Y59" s="1"/>
      <c r="Z59" s="1"/>
      <c r="AA59" s="1"/>
    </row>
    <row r="60" spans="1:27" ht="31.5" customHeight="1" x14ac:dyDescent="0.25">
      <c r="A60" s="42" t="str">
        <f>VLOOKUP(D60,'validación de datos'!$B$2:$C$17,2,FALSE)</f>
        <v>15-AF</v>
      </c>
      <c r="B60" s="43">
        <f t="shared" si="3"/>
        <v>59</v>
      </c>
      <c r="C60" s="49" t="s">
        <v>228</v>
      </c>
      <c r="D60" s="45" t="s">
        <v>97</v>
      </c>
      <c r="E60" s="30" t="s">
        <v>243</v>
      </c>
      <c r="F60" s="45" t="s">
        <v>170</v>
      </c>
      <c r="G60" s="56" t="s">
        <v>17</v>
      </c>
      <c r="H60" s="56" t="s">
        <v>24</v>
      </c>
      <c r="I60" s="46">
        <v>10000</v>
      </c>
      <c r="J60" s="46"/>
      <c r="K60" s="46"/>
      <c r="L60" s="46"/>
      <c r="M60" s="46">
        <f>Tabla1[[#This Row],[SALARIO MENSUAL]]*2.87%</f>
        <v>287</v>
      </c>
      <c r="N60" s="46">
        <f>Tabla1[[#This Row],[SALARIO MENSUAL]]*3.04%</f>
        <v>304</v>
      </c>
      <c r="O60" s="46"/>
      <c r="P60" s="46">
        <v>0</v>
      </c>
      <c r="Q60" s="46">
        <v>0</v>
      </c>
      <c r="R60" s="46">
        <f t="shared" si="4"/>
        <v>25</v>
      </c>
      <c r="S60" s="46">
        <f t="shared" si="5"/>
        <v>50</v>
      </c>
      <c r="T60" s="38">
        <f>SUM(Tabla1[[#This Row],[IMPUESTO SOBRE LA RENTA]:[ASP]])</f>
        <v>666</v>
      </c>
      <c r="U60" s="50">
        <f>Tabla1[[#This Row],[SALARIO MENSUAL]]-Tabla1[[#This Row],[TOTAL DESCUENTOS]]</f>
        <v>9334</v>
      </c>
      <c r="V60" s="1"/>
      <c r="W60" s="1"/>
      <c r="X60" s="1"/>
      <c r="Y60" s="1"/>
      <c r="Z60" s="1"/>
      <c r="AA60" s="1"/>
    </row>
    <row r="61" spans="1:27" ht="31.5" customHeight="1" x14ac:dyDescent="0.25">
      <c r="A61" s="42" t="str">
        <f>VLOOKUP(D61,'validación de datos'!$B$2:$C$17,2,FALSE)</f>
        <v>07-ING</v>
      </c>
      <c r="B61" s="43">
        <f t="shared" si="3"/>
        <v>60</v>
      </c>
      <c r="C61" s="49" t="s">
        <v>73</v>
      </c>
      <c r="D61" s="45" t="s">
        <v>74</v>
      </c>
      <c r="E61" s="31" t="s">
        <v>245</v>
      </c>
      <c r="F61" s="45" t="s">
        <v>170</v>
      </c>
      <c r="G61" s="56" t="s">
        <v>17</v>
      </c>
      <c r="H61" s="56" t="s">
        <v>24</v>
      </c>
      <c r="I61" s="46">
        <v>115000</v>
      </c>
      <c r="J61" s="46">
        <v>15633.81</v>
      </c>
      <c r="K61" s="46"/>
      <c r="L61" s="46"/>
      <c r="M61" s="46">
        <f>Tabla1[[#This Row],[SALARIO MENSUAL]]*2.87%</f>
        <v>3300.5</v>
      </c>
      <c r="N61" s="46">
        <f>Tabla1[[#This Row],[SALARIO MENSUAL]]*3.04%</f>
        <v>3496</v>
      </c>
      <c r="O61" s="46"/>
      <c r="P61" s="46">
        <v>100</v>
      </c>
      <c r="Q61" s="46"/>
      <c r="R61" s="46">
        <f t="shared" si="4"/>
        <v>25</v>
      </c>
      <c r="S61" s="46">
        <f t="shared" si="5"/>
        <v>50</v>
      </c>
      <c r="T61" s="38">
        <f>SUM(Tabla1[[#This Row],[IMPUESTO SOBRE LA RENTA]:[ASP]])</f>
        <v>22605.309999999998</v>
      </c>
      <c r="U61" s="50">
        <f>Tabla1[[#This Row],[SALARIO MENSUAL]]-Tabla1[[#This Row],[TOTAL DESCUENTOS]]</f>
        <v>92394.69</v>
      </c>
      <c r="V61" s="1"/>
      <c r="W61" s="1"/>
      <c r="X61" s="1"/>
      <c r="Y61" s="1"/>
      <c r="Z61" s="1"/>
      <c r="AA61" s="1"/>
    </row>
    <row r="62" spans="1:27" ht="31.5" customHeight="1" x14ac:dyDescent="0.25">
      <c r="A62" s="42" t="str">
        <f>VLOOKUP(D62,'validación de datos'!$B$2:$C$17,2,FALSE)</f>
        <v>07-ING</v>
      </c>
      <c r="B62" s="43">
        <f t="shared" si="3"/>
        <v>61</v>
      </c>
      <c r="C62" s="45" t="s">
        <v>75</v>
      </c>
      <c r="D62" s="45" t="s">
        <v>74</v>
      </c>
      <c r="E62" s="32" t="s">
        <v>194</v>
      </c>
      <c r="F62" s="45" t="s">
        <v>170</v>
      </c>
      <c r="G62" s="56" t="s">
        <v>17</v>
      </c>
      <c r="H62" s="56" t="s">
        <v>18</v>
      </c>
      <c r="I62" s="46">
        <v>65000</v>
      </c>
      <c r="J62" s="46">
        <v>4427.55</v>
      </c>
      <c r="K62" s="46"/>
      <c r="L62" s="46"/>
      <c r="M62" s="46">
        <f>Tabla1[[#This Row],[SALARIO MENSUAL]]*2.87%</f>
        <v>1865.5</v>
      </c>
      <c r="N62" s="46">
        <f>Tabla1[[#This Row],[SALARIO MENSUAL]]*3.04%</f>
        <v>1976</v>
      </c>
      <c r="O62" s="46"/>
      <c r="P62" s="46"/>
      <c r="Q62" s="46"/>
      <c r="R62" s="46">
        <f>R61</f>
        <v>25</v>
      </c>
      <c r="S62" s="46">
        <f>S61</f>
        <v>50</v>
      </c>
      <c r="T62" s="38">
        <f>SUM(Tabla1[[#This Row],[IMPUESTO SOBRE LA RENTA]:[ASP]])</f>
        <v>8344.0499999999993</v>
      </c>
      <c r="U62" s="50">
        <f>Tabla1[[#This Row],[SALARIO MENSUAL]]-Tabla1[[#This Row],[TOTAL DESCUENTOS]]</f>
        <v>56655.95</v>
      </c>
      <c r="V62" s="1"/>
      <c r="W62" s="1"/>
      <c r="X62" s="1"/>
      <c r="Y62" s="1"/>
      <c r="Z62" s="1"/>
      <c r="AA62" s="1"/>
    </row>
    <row r="63" spans="1:27" ht="31.5" customHeight="1" x14ac:dyDescent="0.25">
      <c r="A63" s="42" t="str">
        <f>VLOOKUP(D63,'validación de datos'!$B$2:$C$17,2,FALSE)</f>
        <v>07-ING</v>
      </c>
      <c r="B63" s="43">
        <f t="shared" si="3"/>
        <v>62</v>
      </c>
      <c r="C63" s="68" t="s">
        <v>99</v>
      </c>
      <c r="D63" s="45" t="s">
        <v>74</v>
      </c>
      <c r="E63" s="30" t="s">
        <v>194</v>
      </c>
      <c r="F63" s="45" t="s">
        <v>170</v>
      </c>
      <c r="G63" s="56" t="s">
        <v>17</v>
      </c>
      <c r="H63" s="56" t="s">
        <v>18</v>
      </c>
      <c r="I63" s="38">
        <v>60000</v>
      </c>
      <c r="J63" s="46">
        <v>3486.65</v>
      </c>
      <c r="K63" s="38">
        <v>0</v>
      </c>
      <c r="L63" s="38"/>
      <c r="M63" s="38">
        <f>Tabla1[[#This Row],[SALARIO MENSUAL]]*2.87%</f>
        <v>1722</v>
      </c>
      <c r="N63" s="38">
        <f>Tabla1[[#This Row],[SALARIO MENSUAL]]*3.04%</f>
        <v>1824</v>
      </c>
      <c r="O63" s="38">
        <v>0</v>
      </c>
      <c r="P63" s="38">
        <v>5000</v>
      </c>
      <c r="Q63" s="38">
        <v>5007.17</v>
      </c>
      <c r="R63" s="38">
        <f>R42</f>
        <v>25</v>
      </c>
      <c r="S63" s="38">
        <f>S42</f>
        <v>50</v>
      </c>
      <c r="T63" s="38">
        <f>SUM(Tabla1[[#This Row],[IMPUESTO SOBRE LA RENTA]:[ASP]])</f>
        <v>17114.82</v>
      </c>
      <c r="U63" s="47">
        <f>Tabla1[[#This Row],[SALARIO MENSUAL]]-Tabla1[[#This Row],[TOTAL DESCUENTOS]]</f>
        <v>42885.18</v>
      </c>
      <c r="V63" s="1"/>
      <c r="W63" s="1"/>
      <c r="X63" s="1"/>
      <c r="Y63" s="1"/>
      <c r="Z63" s="1"/>
      <c r="AA63" s="1"/>
    </row>
    <row r="64" spans="1:27" ht="31.5" customHeight="1" x14ac:dyDescent="0.25">
      <c r="A64" s="42" t="str">
        <f>VLOOKUP(D64,'validación de datos'!$B$2:$C$17,2,FALSE)</f>
        <v>07-ING</v>
      </c>
      <c r="B64" s="43">
        <f t="shared" si="3"/>
        <v>63</v>
      </c>
      <c r="C64" s="44" t="s">
        <v>78</v>
      </c>
      <c r="D64" s="45" t="s">
        <v>74</v>
      </c>
      <c r="E64" s="32" t="s">
        <v>186</v>
      </c>
      <c r="F64" s="45" t="s">
        <v>170</v>
      </c>
      <c r="G64" s="56" t="s">
        <v>17</v>
      </c>
      <c r="H64" s="56" t="s">
        <v>18</v>
      </c>
      <c r="I64" s="46">
        <v>25000</v>
      </c>
      <c r="J64" s="46"/>
      <c r="K64" s="46"/>
      <c r="L64" s="46"/>
      <c r="M64" s="38">
        <f>Tabla1[[#This Row],[SALARIO MENSUAL]]*2.87%</f>
        <v>717.5</v>
      </c>
      <c r="N64" s="38">
        <f>Tabla1[[#This Row],[SALARIO MENSUAL]]*3.04%</f>
        <v>760</v>
      </c>
      <c r="O64" s="38"/>
      <c r="P64" s="38">
        <v>1000</v>
      </c>
      <c r="Q64" s="46"/>
      <c r="R64" s="38">
        <f>R67</f>
        <v>25</v>
      </c>
      <c r="S64" s="38">
        <f>S67</f>
        <v>50</v>
      </c>
      <c r="T64" s="38">
        <f>SUM(Tabla1[[#This Row],[IMPUESTO SOBRE LA RENTA]:[ASP]])</f>
        <v>2552.5</v>
      </c>
      <c r="U64" s="47">
        <f>Tabla1[[#This Row],[SALARIO MENSUAL]]-Tabla1[[#This Row],[TOTAL DESCUENTOS]]</f>
        <v>22447.5</v>
      </c>
      <c r="V64" s="1"/>
      <c r="W64" s="1"/>
      <c r="X64" s="1"/>
      <c r="Y64" s="1"/>
      <c r="Z64" s="1"/>
      <c r="AA64" s="1"/>
    </row>
    <row r="65" spans="1:27" ht="31.5" customHeight="1" x14ac:dyDescent="0.25">
      <c r="A65" s="42" t="str">
        <f>VLOOKUP(D65,'validación de datos'!$B$2:$C$17,2,FALSE)</f>
        <v>16-ING</v>
      </c>
      <c r="B65" s="43">
        <f t="shared" si="3"/>
        <v>64</v>
      </c>
      <c r="C65" s="44" t="s">
        <v>240</v>
      </c>
      <c r="D65" s="45" t="s">
        <v>172</v>
      </c>
      <c r="E65" s="32" t="s">
        <v>175</v>
      </c>
      <c r="F65" s="45" t="s">
        <v>170</v>
      </c>
      <c r="G65" s="56" t="s">
        <v>17</v>
      </c>
      <c r="H65" s="56" t="s">
        <v>18</v>
      </c>
      <c r="I65" s="46">
        <v>15000</v>
      </c>
      <c r="J65" s="38"/>
      <c r="K65" s="38"/>
      <c r="L65" s="38"/>
      <c r="M65" s="38">
        <f>Tabla1[[#This Row],[SALARIO MENSUAL]]*2.87%</f>
        <v>430.5</v>
      </c>
      <c r="N65" s="38">
        <f>Tabla1[[#This Row],[SALARIO MENSUAL]]*3.04%</f>
        <v>456</v>
      </c>
      <c r="O65" s="38"/>
      <c r="P65" s="38">
        <v>0</v>
      </c>
      <c r="Q65" s="38"/>
      <c r="R65" s="38">
        <f>R64</f>
        <v>25</v>
      </c>
      <c r="S65" s="38">
        <f>S64</f>
        <v>50</v>
      </c>
      <c r="T65" s="38">
        <f>SUM(Tabla1[[#This Row],[IMPUESTO SOBRE LA RENTA]:[ASP]])</f>
        <v>961.5</v>
      </c>
      <c r="U65" s="47">
        <f>Tabla1[[#This Row],[SALARIO MENSUAL]]-Tabla1[[#This Row],[TOTAL DESCUENTOS]]</f>
        <v>14038.5</v>
      </c>
      <c r="V65" s="1"/>
      <c r="W65" s="1"/>
      <c r="X65" s="1"/>
      <c r="Y65" s="1"/>
      <c r="Z65" s="1"/>
      <c r="AA65" s="1"/>
    </row>
    <row r="66" spans="1:27" ht="31.5" customHeight="1" x14ac:dyDescent="0.25">
      <c r="A66" s="42" t="str">
        <f>VLOOKUP(D66,'validación de datos'!$B$2:$C$17,2,FALSE)</f>
        <v>16-ING</v>
      </c>
      <c r="B66" s="43">
        <f t="shared" si="3"/>
        <v>65</v>
      </c>
      <c r="C66" s="48" t="s">
        <v>116</v>
      </c>
      <c r="D66" s="45" t="s">
        <v>172</v>
      </c>
      <c r="E66" s="32" t="s">
        <v>174</v>
      </c>
      <c r="F66" s="45" t="s">
        <v>173</v>
      </c>
      <c r="G66" s="56" t="s">
        <v>17</v>
      </c>
      <c r="H66" s="56" t="s">
        <v>18</v>
      </c>
      <c r="I66" s="46">
        <v>55000</v>
      </c>
      <c r="J66" s="38">
        <v>2559.6799999999998</v>
      </c>
      <c r="K66" s="38"/>
      <c r="L66" s="38"/>
      <c r="M66" s="38">
        <f>Tabla1[[#This Row],[SALARIO MENSUAL]]*2.87%</f>
        <v>1578.5</v>
      </c>
      <c r="N66" s="38">
        <f>Tabla1[[#This Row],[SALARIO MENSUAL]]*3.04%</f>
        <v>1672</v>
      </c>
      <c r="O66" s="38"/>
      <c r="P66" s="38">
        <v>3000</v>
      </c>
      <c r="Q66" s="38"/>
      <c r="R66" s="38">
        <f t="shared" ref="R66:R99" si="6">R65</f>
        <v>25</v>
      </c>
      <c r="S66" s="38">
        <f t="shared" ref="S66:S99" si="7">S65</f>
        <v>50</v>
      </c>
      <c r="T66" s="38">
        <f>SUM(Tabla1[[#This Row],[IMPUESTO SOBRE LA RENTA]:[ASP]])</f>
        <v>8885.18</v>
      </c>
      <c r="U66" s="47">
        <f>Tabla1[[#This Row],[SALARIO MENSUAL]]-Tabla1[[#This Row],[TOTAL DESCUENTOS]]</f>
        <v>46114.82</v>
      </c>
      <c r="V66" s="1"/>
      <c r="W66" s="1"/>
      <c r="X66" s="1"/>
      <c r="Y66" s="1"/>
      <c r="Z66" s="1"/>
      <c r="AA66" s="1"/>
    </row>
    <row r="67" spans="1:27" ht="31.5" customHeight="1" x14ac:dyDescent="0.25">
      <c r="A67" s="42" t="str">
        <f>VLOOKUP(D67,'validación de datos'!$B$2:$C$17,2,FALSE)</f>
        <v>16-ING</v>
      </c>
      <c r="B67" s="43">
        <f t="shared" si="3"/>
        <v>66</v>
      </c>
      <c r="C67" s="45" t="s">
        <v>76</v>
      </c>
      <c r="D67" s="45" t="s">
        <v>172</v>
      </c>
      <c r="E67" s="32" t="s">
        <v>77</v>
      </c>
      <c r="F67" s="45" t="s">
        <v>173</v>
      </c>
      <c r="G67" s="56" t="s">
        <v>17</v>
      </c>
      <c r="H67" s="56" t="s">
        <v>18</v>
      </c>
      <c r="I67" s="46">
        <v>33000</v>
      </c>
      <c r="J67" s="46"/>
      <c r="K67" s="46"/>
      <c r="L67" s="46"/>
      <c r="M67" s="46">
        <f>Tabla1[[#This Row],[SALARIO MENSUAL]]*2.87%</f>
        <v>947.1</v>
      </c>
      <c r="N67" s="46">
        <f>Tabla1[[#This Row],[SALARIO MENSUAL]]*3.04%</f>
        <v>1003.2</v>
      </c>
      <c r="O67" s="46"/>
      <c r="P67" s="46">
        <v>0</v>
      </c>
      <c r="Q67" s="46"/>
      <c r="R67" s="46">
        <f>R62</f>
        <v>25</v>
      </c>
      <c r="S67" s="46">
        <f>S62</f>
        <v>50</v>
      </c>
      <c r="T67" s="38">
        <f>SUM(Tabla1[[#This Row],[IMPUESTO SOBRE LA RENTA]:[ASP]])</f>
        <v>2025.3000000000002</v>
      </c>
      <c r="U67" s="50">
        <f>Tabla1[[#This Row],[SALARIO MENSUAL]]-Tabla1[[#This Row],[TOTAL DESCUENTOS]]</f>
        <v>30974.7</v>
      </c>
      <c r="V67" s="1"/>
      <c r="W67" s="1"/>
      <c r="X67" s="1"/>
      <c r="Y67" s="1"/>
      <c r="Z67" s="1"/>
      <c r="AA67" s="1"/>
    </row>
    <row r="68" spans="1:27" ht="31.5" customHeight="1" x14ac:dyDescent="0.25">
      <c r="A68" s="42" t="str">
        <f>VLOOKUP(D68,'validación de datos'!$B$2:$C$17,2,FALSE)</f>
        <v>16-ING</v>
      </c>
      <c r="B68" s="43">
        <f t="shared" ref="B68:B122" si="8">B67+1</f>
        <v>67</v>
      </c>
      <c r="C68" s="45" t="s">
        <v>117</v>
      </c>
      <c r="D68" s="45" t="s">
        <v>172</v>
      </c>
      <c r="E68" s="32" t="s">
        <v>71</v>
      </c>
      <c r="F68" s="45" t="s">
        <v>173</v>
      </c>
      <c r="G68" s="56" t="s">
        <v>17</v>
      </c>
      <c r="H68" s="56" t="s">
        <v>24</v>
      </c>
      <c r="I68" s="46">
        <v>33000</v>
      </c>
      <c r="J68" s="46"/>
      <c r="K68" s="46"/>
      <c r="L68" s="38"/>
      <c r="M68" s="38">
        <f>Tabla1[[#This Row],[SALARIO MENSUAL]]*2.87%</f>
        <v>947.1</v>
      </c>
      <c r="N68" s="38">
        <f>Tabla1[[#This Row],[SALARIO MENSUAL]]*3.04%</f>
        <v>1003.2</v>
      </c>
      <c r="O68" s="38"/>
      <c r="P68" s="38">
        <v>1000</v>
      </c>
      <c r="Q68" s="38"/>
      <c r="R68" s="38">
        <f>R66</f>
        <v>25</v>
      </c>
      <c r="S68" s="38">
        <f>S66</f>
        <v>50</v>
      </c>
      <c r="T68" s="38">
        <f>SUM(Tabla1[[#This Row],[IMPUESTO SOBRE LA RENTA]:[ASP]])</f>
        <v>3025.3</v>
      </c>
      <c r="U68" s="47">
        <f>Tabla1[[#This Row],[SALARIO MENSUAL]]-Tabla1[[#This Row],[TOTAL DESCUENTOS]]</f>
        <v>29974.7</v>
      </c>
      <c r="V68" s="1"/>
      <c r="W68" s="1"/>
      <c r="X68" s="1"/>
      <c r="Y68" s="1"/>
      <c r="Z68" s="1"/>
      <c r="AA68" s="1"/>
    </row>
    <row r="69" spans="1:27" ht="31.5" customHeight="1" x14ac:dyDescent="0.25">
      <c r="A69" s="42" t="str">
        <f>VLOOKUP(D69,'validación de datos'!$B$2:$C$17,2,FALSE)</f>
        <v>16-ING</v>
      </c>
      <c r="B69" s="43">
        <f t="shared" si="8"/>
        <v>68</v>
      </c>
      <c r="C69" s="45" t="s">
        <v>118</v>
      </c>
      <c r="D69" s="45" t="s">
        <v>172</v>
      </c>
      <c r="E69" s="32" t="s">
        <v>100</v>
      </c>
      <c r="F69" s="45" t="s">
        <v>173</v>
      </c>
      <c r="G69" s="56" t="s">
        <v>17</v>
      </c>
      <c r="H69" s="56" t="s">
        <v>18</v>
      </c>
      <c r="I69" s="46">
        <v>30000</v>
      </c>
      <c r="J69" s="38">
        <v>0</v>
      </c>
      <c r="K69" s="46"/>
      <c r="L69" s="38"/>
      <c r="M69" s="38">
        <f>Tabla1[[#This Row],[SALARIO MENSUAL]]*2.87%</f>
        <v>861</v>
      </c>
      <c r="N69" s="38">
        <f>Tabla1[[#This Row],[SALARIO MENSUAL]]*3.04%</f>
        <v>912</v>
      </c>
      <c r="O69" s="38">
        <v>0</v>
      </c>
      <c r="P69" s="38">
        <v>1000</v>
      </c>
      <c r="Q69" s="38">
        <v>3927.19</v>
      </c>
      <c r="R69" s="38">
        <f t="shared" si="6"/>
        <v>25</v>
      </c>
      <c r="S69" s="38">
        <f t="shared" si="7"/>
        <v>50</v>
      </c>
      <c r="T69" s="38">
        <f>SUM(Tabla1[[#This Row],[IMPUESTO SOBRE LA RENTA]:[ASP]])</f>
        <v>6775.1900000000005</v>
      </c>
      <c r="U69" s="47">
        <f>Tabla1[[#This Row],[SALARIO MENSUAL]]-Tabla1[[#This Row],[TOTAL DESCUENTOS]]</f>
        <v>23224.809999999998</v>
      </c>
      <c r="V69" s="1"/>
      <c r="W69" s="1"/>
      <c r="X69" s="1"/>
      <c r="Y69" s="1"/>
      <c r="Z69" s="1"/>
      <c r="AA69" s="1"/>
    </row>
    <row r="70" spans="1:27" ht="31.5" customHeight="1" x14ac:dyDescent="0.25">
      <c r="A70" s="42" t="str">
        <f>VLOOKUP(D70,'validación de datos'!$B$2:$C$17,2,FALSE)</f>
        <v>16-ING</v>
      </c>
      <c r="B70" s="43">
        <f t="shared" si="8"/>
        <v>69</v>
      </c>
      <c r="C70" s="49" t="s">
        <v>119</v>
      </c>
      <c r="D70" s="45" t="s">
        <v>172</v>
      </c>
      <c r="E70" s="32" t="s">
        <v>41</v>
      </c>
      <c r="F70" s="45" t="s">
        <v>173</v>
      </c>
      <c r="G70" s="56" t="s">
        <v>17</v>
      </c>
      <c r="H70" s="56" t="s">
        <v>24</v>
      </c>
      <c r="I70" s="46">
        <v>23000</v>
      </c>
      <c r="J70" s="46"/>
      <c r="K70" s="46"/>
      <c r="L70" s="46"/>
      <c r="M70" s="46">
        <f>Tabla1[[#This Row],[SALARIO MENSUAL]]*2.87%</f>
        <v>660.1</v>
      </c>
      <c r="N70" s="38">
        <f>Tabla1[[#This Row],[SALARIO MENSUAL]]*3.04%</f>
        <v>699.2</v>
      </c>
      <c r="O70" s="38"/>
      <c r="P70" s="38">
        <v>1000</v>
      </c>
      <c r="Q70" s="38">
        <v>0</v>
      </c>
      <c r="R70" s="38">
        <f t="shared" si="6"/>
        <v>25</v>
      </c>
      <c r="S70" s="38">
        <f t="shared" si="7"/>
        <v>50</v>
      </c>
      <c r="T70" s="38">
        <f>SUM(Tabla1[[#This Row],[IMPUESTO SOBRE LA RENTA]:[ASP]])</f>
        <v>2434.3000000000002</v>
      </c>
      <c r="U70" s="47">
        <f>Tabla1[[#This Row],[SALARIO MENSUAL]]-Tabla1[[#This Row],[TOTAL DESCUENTOS]]</f>
        <v>20565.7</v>
      </c>
      <c r="V70" s="1"/>
      <c r="W70" s="1"/>
      <c r="X70" s="1"/>
      <c r="Y70" s="1"/>
      <c r="Z70" s="1"/>
      <c r="AA70" s="1"/>
    </row>
    <row r="71" spans="1:27" ht="31.5" customHeight="1" x14ac:dyDescent="0.25">
      <c r="A71" s="42" t="str">
        <f>VLOOKUP(D71,'validación de datos'!$B$2:$C$17,2,FALSE)</f>
        <v>16-ING</v>
      </c>
      <c r="B71" s="43">
        <f t="shared" si="8"/>
        <v>70</v>
      </c>
      <c r="C71" s="48" t="s">
        <v>229</v>
      </c>
      <c r="D71" s="45" t="s">
        <v>172</v>
      </c>
      <c r="E71" s="32" t="s">
        <v>244</v>
      </c>
      <c r="F71" s="45" t="s">
        <v>173</v>
      </c>
      <c r="G71" s="56" t="s">
        <v>17</v>
      </c>
      <c r="H71" s="56" t="s">
        <v>18</v>
      </c>
      <c r="I71" s="46">
        <v>17600</v>
      </c>
      <c r="J71" s="46"/>
      <c r="K71" s="46"/>
      <c r="L71" s="46"/>
      <c r="M71" s="46">
        <f>Tabla1[[#This Row],[SALARIO MENSUAL]]*2.87%</f>
        <v>505.12</v>
      </c>
      <c r="N71" s="38">
        <f>Tabla1[[#This Row],[SALARIO MENSUAL]]*3.04%</f>
        <v>535.04</v>
      </c>
      <c r="O71" s="38"/>
      <c r="P71" s="38"/>
      <c r="Q71" s="38"/>
      <c r="R71" s="38">
        <f t="shared" si="6"/>
        <v>25</v>
      </c>
      <c r="S71" s="38">
        <f t="shared" si="7"/>
        <v>50</v>
      </c>
      <c r="T71" s="38">
        <f>SUM(Tabla1[[#This Row],[IMPUESTO SOBRE LA RENTA]:[ASP]])</f>
        <v>1115.1599999999999</v>
      </c>
      <c r="U71" s="47">
        <f>Tabla1[[#This Row],[SALARIO MENSUAL]]-Tabla1[[#This Row],[TOTAL DESCUENTOS]]</f>
        <v>16484.84</v>
      </c>
      <c r="V71" s="1"/>
      <c r="W71" s="1"/>
      <c r="X71" s="1"/>
      <c r="Y71" s="1"/>
      <c r="Z71" s="1"/>
      <c r="AA71" s="1"/>
    </row>
    <row r="72" spans="1:27" ht="31.5" customHeight="1" x14ac:dyDescent="0.25">
      <c r="A72" s="42" t="str">
        <f>VLOOKUP(D72,'validación de datos'!$B$2:$C$17,2,FALSE)</f>
        <v>16-ING</v>
      </c>
      <c r="B72" s="43">
        <f t="shared" si="8"/>
        <v>71</v>
      </c>
      <c r="C72" s="45" t="s">
        <v>230</v>
      </c>
      <c r="D72" s="45" t="s">
        <v>172</v>
      </c>
      <c r="E72" s="32" t="s">
        <v>177</v>
      </c>
      <c r="F72" s="45" t="s">
        <v>173</v>
      </c>
      <c r="G72" s="56" t="s">
        <v>17</v>
      </c>
      <c r="H72" s="56" t="s">
        <v>18</v>
      </c>
      <c r="I72" s="46">
        <v>15000</v>
      </c>
      <c r="J72" s="46"/>
      <c r="K72" s="46"/>
      <c r="L72" s="46"/>
      <c r="M72" s="38">
        <f>Tabla1[[#This Row],[SALARIO MENSUAL]]*2.87%</f>
        <v>430.5</v>
      </c>
      <c r="N72" s="38">
        <f>Tabla1[[#This Row],[SALARIO MENSUAL]]*3.04%</f>
        <v>456</v>
      </c>
      <c r="O72" s="38"/>
      <c r="P72" s="38"/>
      <c r="Q72" s="38"/>
      <c r="R72" s="38">
        <f t="shared" si="6"/>
        <v>25</v>
      </c>
      <c r="S72" s="38">
        <f t="shared" si="7"/>
        <v>50</v>
      </c>
      <c r="T72" s="38">
        <f>SUM(Tabla1[[#This Row],[IMPUESTO SOBRE LA RENTA]:[ASP]])</f>
        <v>961.5</v>
      </c>
      <c r="U72" s="47">
        <f>Tabla1[[#This Row],[SALARIO MENSUAL]]-Tabla1[[#This Row],[TOTAL DESCUENTOS]]</f>
        <v>14038.5</v>
      </c>
      <c r="V72" s="1"/>
      <c r="W72" s="1"/>
      <c r="X72" s="1"/>
      <c r="Y72" s="1"/>
      <c r="Z72" s="1"/>
      <c r="AA72" s="1"/>
    </row>
    <row r="73" spans="1:27" ht="31.5" customHeight="1" x14ac:dyDescent="0.25">
      <c r="A73" s="42" t="str">
        <f>VLOOKUP(D73,'validación de datos'!$B$2:$C$17,2,FALSE)</f>
        <v>16-ING</v>
      </c>
      <c r="B73" s="43">
        <f t="shared" si="8"/>
        <v>72</v>
      </c>
      <c r="C73" s="48" t="s">
        <v>120</v>
      </c>
      <c r="D73" s="45" t="s">
        <v>172</v>
      </c>
      <c r="E73" s="32" t="s">
        <v>176</v>
      </c>
      <c r="F73" s="45" t="s">
        <v>173</v>
      </c>
      <c r="G73" s="56" t="s">
        <v>17</v>
      </c>
      <c r="H73" s="56" t="s">
        <v>18</v>
      </c>
      <c r="I73" s="46">
        <v>16000</v>
      </c>
      <c r="J73" s="38"/>
      <c r="K73" s="38"/>
      <c r="L73" s="38"/>
      <c r="M73" s="38">
        <f>Tabla1[[#This Row],[SALARIO MENSUAL]]*2.87%</f>
        <v>459.2</v>
      </c>
      <c r="N73" s="38">
        <f>Tabla1[[#This Row],[SALARIO MENSUAL]]*3.04%</f>
        <v>486.4</v>
      </c>
      <c r="O73" s="38"/>
      <c r="P73" s="38"/>
      <c r="Q73" s="38"/>
      <c r="R73" s="38">
        <f t="shared" si="6"/>
        <v>25</v>
      </c>
      <c r="S73" s="38">
        <f t="shared" si="7"/>
        <v>50</v>
      </c>
      <c r="T73" s="38">
        <f>SUM(Tabla1[[#This Row],[IMPUESTO SOBRE LA RENTA]:[ASP]])</f>
        <v>1020.5999999999999</v>
      </c>
      <c r="U73" s="47">
        <f>Tabla1[[#This Row],[SALARIO MENSUAL]]-Tabla1[[#This Row],[TOTAL DESCUENTOS]]</f>
        <v>14979.4</v>
      </c>
      <c r="V73" s="1"/>
      <c r="W73" s="1"/>
      <c r="X73" s="1"/>
      <c r="Y73" s="1"/>
      <c r="Z73" s="1"/>
      <c r="AA73" s="1"/>
    </row>
    <row r="74" spans="1:27" ht="31.5" customHeight="1" x14ac:dyDescent="0.25">
      <c r="A74" s="42" t="str">
        <f>VLOOKUP(D74,'validación de datos'!$B$2:$C$17,2,FALSE)</f>
        <v>16-ING</v>
      </c>
      <c r="B74" s="43">
        <f t="shared" si="8"/>
        <v>73</v>
      </c>
      <c r="C74" s="48" t="s">
        <v>121</v>
      </c>
      <c r="D74" s="45" t="s">
        <v>172</v>
      </c>
      <c r="E74" s="32" t="s">
        <v>176</v>
      </c>
      <c r="F74" s="45" t="s">
        <v>173</v>
      </c>
      <c r="G74" s="56" t="s">
        <v>17</v>
      </c>
      <c r="H74" s="56" t="s">
        <v>18</v>
      </c>
      <c r="I74" s="46">
        <v>16000</v>
      </c>
      <c r="J74" s="38"/>
      <c r="K74" s="38"/>
      <c r="L74" s="38"/>
      <c r="M74" s="38">
        <f>Tabla1[[#This Row],[SALARIO MENSUAL]]*2.87%</f>
        <v>459.2</v>
      </c>
      <c r="N74" s="38">
        <f>Tabla1[[#This Row],[SALARIO MENSUAL]]*3.04%</f>
        <v>486.4</v>
      </c>
      <c r="O74" s="38">
        <v>0</v>
      </c>
      <c r="P74" s="38"/>
      <c r="Q74" s="38">
        <v>0</v>
      </c>
      <c r="R74" s="38">
        <f t="shared" si="6"/>
        <v>25</v>
      </c>
      <c r="S74" s="38">
        <f t="shared" si="7"/>
        <v>50</v>
      </c>
      <c r="T74" s="38">
        <f>SUM(Tabla1[[#This Row],[IMPUESTO SOBRE LA RENTA]:[ASP]])</f>
        <v>1020.5999999999999</v>
      </c>
      <c r="U74" s="47">
        <f>Tabla1[[#This Row],[SALARIO MENSUAL]]-Tabla1[[#This Row],[TOTAL DESCUENTOS]]</f>
        <v>14979.4</v>
      </c>
      <c r="V74" s="1"/>
      <c r="W74" s="1"/>
      <c r="X74" s="1"/>
      <c r="Y74" s="1"/>
      <c r="Z74" s="1"/>
      <c r="AA74" s="1"/>
    </row>
    <row r="75" spans="1:27" ht="31.5" customHeight="1" x14ac:dyDescent="0.25">
      <c r="A75" s="42" t="str">
        <f>VLOOKUP(D75,'validación de datos'!$B$2:$C$17,2,FALSE)</f>
        <v>16-ING</v>
      </c>
      <c r="B75" s="43">
        <f t="shared" si="8"/>
        <v>74</v>
      </c>
      <c r="C75" s="48" t="s">
        <v>122</v>
      </c>
      <c r="D75" s="45" t="s">
        <v>172</v>
      </c>
      <c r="E75" s="32" t="s">
        <v>176</v>
      </c>
      <c r="F75" s="45" t="s">
        <v>173</v>
      </c>
      <c r="G75" s="56" t="s">
        <v>17</v>
      </c>
      <c r="H75" s="56" t="s">
        <v>18</v>
      </c>
      <c r="I75" s="46">
        <v>16000</v>
      </c>
      <c r="J75" s="38">
        <v>0</v>
      </c>
      <c r="K75" s="38"/>
      <c r="L75" s="38"/>
      <c r="M75" s="38">
        <f>Tabla1[[#This Row],[SALARIO MENSUAL]]*2.87%</f>
        <v>459.2</v>
      </c>
      <c r="N75" s="38">
        <f>Tabla1[[#This Row],[SALARIO MENSUAL]]*3.04%</f>
        <v>486.4</v>
      </c>
      <c r="O75" s="38"/>
      <c r="P75" s="38"/>
      <c r="Q75" s="38"/>
      <c r="R75" s="38">
        <f t="shared" si="6"/>
        <v>25</v>
      </c>
      <c r="S75" s="38">
        <f t="shared" si="7"/>
        <v>50</v>
      </c>
      <c r="T75" s="38">
        <f>SUM(Tabla1[[#This Row],[IMPUESTO SOBRE LA RENTA]:[ASP]])</f>
        <v>1020.5999999999999</v>
      </c>
      <c r="U75" s="47">
        <f>Tabla1[[#This Row],[SALARIO MENSUAL]]-Tabla1[[#This Row],[TOTAL DESCUENTOS]]</f>
        <v>14979.4</v>
      </c>
      <c r="V75" s="1"/>
      <c r="W75" s="1"/>
      <c r="X75" s="1"/>
      <c r="Y75" s="1"/>
      <c r="Z75" s="1"/>
      <c r="AA75" s="1"/>
    </row>
    <row r="76" spans="1:27" ht="31.5" customHeight="1" x14ac:dyDescent="0.25">
      <c r="A76" s="42" t="str">
        <f>VLOOKUP(D76,'validación de datos'!$B$2:$C$17,2,FALSE)</f>
        <v>16-ING</v>
      </c>
      <c r="B76" s="43">
        <f t="shared" si="8"/>
        <v>75</v>
      </c>
      <c r="C76" s="48" t="s">
        <v>231</v>
      </c>
      <c r="D76" s="45" t="s">
        <v>172</v>
      </c>
      <c r="E76" s="32" t="s">
        <v>177</v>
      </c>
      <c r="F76" s="45" t="s">
        <v>173</v>
      </c>
      <c r="G76" s="56" t="s">
        <v>17</v>
      </c>
      <c r="H76" s="56" t="s">
        <v>18</v>
      </c>
      <c r="I76" s="46">
        <v>16000</v>
      </c>
      <c r="J76" s="38"/>
      <c r="K76" s="38"/>
      <c r="L76" s="38"/>
      <c r="M76" s="38">
        <f>Tabla1[[#This Row],[SALARIO MENSUAL]]*2.87%</f>
        <v>459.2</v>
      </c>
      <c r="N76" s="38">
        <f>Tabla1[[#This Row],[SALARIO MENSUAL]]*3.04%</f>
        <v>486.4</v>
      </c>
      <c r="O76" s="38"/>
      <c r="P76" s="38">
        <v>1000</v>
      </c>
      <c r="Q76" s="38"/>
      <c r="R76" s="38">
        <f t="shared" si="6"/>
        <v>25</v>
      </c>
      <c r="S76" s="38">
        <f t="shared" si="7"/>
        <v>50</v>
      </c>
      <c r="T76" s="38">
        <f>SUM(Tabla1[[#This Row],[IMPUESTO SOBRE LA RENTA]:[ASP]])</f>
        <v>2020.6</v>
      </c>
      <c r="U76" s="47">
        <f>Tabla1[[#This Row],[SALARIO MENSUAL]]-Tabla1[[#This Row],[TOTAL DESCUENTOS]]</f>
        <v>13979.4</v>
      </c>
      <c r="V76" s="1"/>
      <c r="W76" s="1"/>
      <c r="X76" s="1"/>
      <c r="Y76" s="1"/>
      <c r="Z76" s="1"/>
      <c r="AA76" s="1"/>
    </row>
    <row r="77" spans="1:27" ht="31.5" customHeight="1" x14ac:dyDescent="0.25">
      <c r="A77" s="42" t="str">
        <f>VLOOKUP(D77,'validación de datos'!$B$2:$C$17,2,FALSE)</f>
        <v>16-ING</v>
      </c>
      <c r="B77" s="43">
        <f t="shared" si="8"/>
        <v>76</v>
      </c>
      <c r="C77" s="48" t="s">
        <v>123</v>
      </c>
      <c r="D77" s="45" t="s">
        <v>172</v>
      </c>
      <c r="E77" s="32" t="s">
        <v>175</v>
      </c>
      <c r="F77" s="45" t="s">
        <v>173</v>
      </c>
      <c r="G77" s="56" t="s">
        <v>17</v>
      </c>
      <c r="H77" s="56" t="s">
        <v>18</v>
      </c>
      <c r="I77" s="46">
        <v>16000</v>
      </c>
      <c r="J77" s="38"/>
      <c r="K77" s="38"/>
      <c r="L77" s="38"/>
      <c r="M77" s="38">
        <f>Tabla1[[#This Row],[SALARIO MENSUAL]]*2.87%</f>
        <v>459.2</v>
      </c>
      <c r="N77" s="38">
        <f>Tabla1[[#This Row],[SALARIO MENSUAL]]*3.04%</f>
        <v>486.4</v>
      </c>
      <c r="O77" s="38"/>
      <c r="P77" s="38"/>
      <c r="Q77" s="38"/>
      <c r="R77" s="38">
        <f t="shared" si="6"/>
        <v>25</v>
      </c>
      <c r="S77" s="38">
        <f t="shared" si="7"/>
        <v>50</v>
      </c>
      <c r="T77" s="38">
        <f>SUM(Tabla1[[#This Row],[IMPUESTO SOBRE LA RENTA]:[ASP]])</f>
        <v>1020.5999999999999</v>
      </c>
      <c r="U77" s="47">
        <f>Tabla1[[#This Row],[SALARIO MENSUAL]]-Tabla1[[#This Row],[TOTAL DESCUENTOS]]</f>
        <v>14979.4</v>
      </c>
      <c r="V77" s="1"/>
      <c r="W77" s="1"/>
      <c r="X77" s="1"/>
      <c r="Y77" s="1"/>
      <c r="Z77" s="1"/>
      <c r="AA77" s="1"/>
    </row>
    <row r="78" spans="1:27" ht="31.5" customHeight="1" x14ac:dyDescent="0.25">
      <c r="A78" s="57" t="str">
        <f>VLOOKUP(D78,'validación de datos'!$B$2:$C$17,2,FALSE)</f>
        <v>16-ING</v>
      </c>
      <c r="B78" s="43">
        <f t="shared" si="8"/>
        <v>77</v>
      </c>
      <c r="C78" s="58" t="s">
        <v>262</v>
      </c>
      <c r="D78" s="67" t="s">
        <v>172</v>
      </c>
      <c r="E78" s="62" t="s">
        <v>175</v>
      </c>
      <c r="F78" s="59" t="s">
        <v>173</v>
      </c>
      <c r="G78" s="60" t="s">
        <v>17</v>
      </c>
      <c r="H78" s="60" t="s">
        <v>18</v>
      </c>
      <c r="I78" s="46">
        <v>16000</v>
      </c>
      <c r="J78" s="38"/>
      <c r="K78" s="38"/>
      <c r="L78" s="38"/>
      <c r="M78" s="38">
        <f>Tabla1[[#This Row],[SALARIO MENSUAL]]*2.87%</f>
        <v>459.2</v>
      </c>
      <c r="N78" s="38">
        <f>Tabla1[[#This Row],[SALARIO MENSUAL]]*3.04%</f>
        <v>486.4</v>
      </c>
      <c r="O78" s="38"/>
      <c r="P78" s="61"/>
      <c r="Q78" s="38"/>
      <c r="R78" s="38">
        <f>R77</f>
        <v>25</v>
      </c>
      <c r="S78" s="38">
        <f>S77</f>
        <v>50</v>
      </c>
      <c r="T78" s="38">
        <f>SUM(Tabla1[[#This Row],[IMPUESTO SOBRE LA RENTA]:[ASP]])</f>
        <v>1020.5999999999999</v>
      </c>
      <c r="U78" s="47">
        <f>Tabla1[[#This Row],[SALARIO MENSUAL]]-Tabla1[[#This Row],[TOTAL DESCUENTOS]]</f>
        <v>14979.4</v>
      </c>
      <c r="V78" s="1"/>
      <c r="W78" s="1"/>
      <c r="X78" s="1"/>
      <c r="Y78" s="1"/>
      <c r="Z78" s="1"/>
      <c r="AA78" s="1"/>
    </row>
    <row r="79" spans="1:27" ht="31.5" customHeight="1" x14ac:dyDescent="0.25">
      <c r="A79" s="42" t="str">
        <f>VLOOKUP(D79,'validación de datos'!$B$2:$C$17,2,FALSE)</f>
        <v>16-ING</v>
      </c>
      <c r="B79" s="43">
        <f t="shared" si="8"/>
        <v>78</v>
      </c>
      <c r="C79" s="48" t="s">
        <v>127</v>
      </c>
      <c r="D79" s="45" t="s">
        <v>172</v>
      </c>
      <c r="E79" s="32" t="s">
        <v>177</v>
      </c>
      <c r="F79" s="45" t="s">
        <v>173</v>
      </c>
      <c r="G79" s="56" t="s">
        <v>17</v>
      </c>
      <c r="H79" s="56" t="s">
        <v>18</v>
      </c>
      <c r="I79" s="46">
        <v>16000</v>
      </c>
      <c r="J79" s="38">
        <v>0</v>
      </c>
      <c r="K79" s="38">
        <v>75.2</v>
      </c>
      <c r="L79" s="38">
        <v>0</v>
      </c>
      <c r="M79" s="38">
        <f>Tabla1[[#This Row],[SALARIO MENSUAL]]*2.87%</f>
        <v>459.2</v>
      </c>
      <c r="N79" s="38">
        <f>Tabla1[[#This Row],[SALARIO MENSUAL]]*3.04%</f>
        <v>486.4</v>
      </c>
      <c r="O79" s="38">
        <v>100</v>
      </c>
      <c r="P79" s="38">
        <v>800</v>
      </c>
      <c r="Q79" s="38">
        <v>0</v>
      </c>
      <c r="R79" s="38">
        <f>R77</f>
        <v>25</v>
      </c>
      <c r="S79" s="38">
        <f>S77</f>
        <v>50</v>
      </c>
      <c r="T79" s="38">
        <f>SUM(Tabla1[[#This Row],[IMPUESTO SOBRE LA RENTA]:[ASP]])</f>
        <v>1995.8</v>
      </c>
      <c r="U79" s="47">
        <f>Tabla1[[#This Row],[SALARIO MENSUAL]]-Tabla1[[#This Row],[TOTAL DESCUENTOS]]</f>
        <v>14004.2</v>
      </c>
      <c r="V79" s="1"/>
      <c r="W79" s="1"/>
      <c r="X79" s="1"/>
      <c r="Y79" s="1"/>
      <c r="Z79" s="1"/>
      <c r="AA79" s="1"/>
    </row>
    <row r="80" spans="1:27" ht="31.5" customHeight="1" x14ac:dyDescent="0.25">
      <c r="A80" s="42" t="str">
        <f>VLOOKUP(D80,'validación de datos'!$B$2:$C$17,2,FALSE)</f>
        <v>16-ING</v>
      </c>
      <c r="B80" s="43">
        <f t="shared" si="8"/>
        <v>79</v>
      </c>
      <c r="C80" s="44" t="s">
        <v>128</v>
      </c>
      <c r="D80" s="45" t="s">
        <v>172</v>
      </c>
      <c r="E80" s="32" t="s">
        <v>177</v>
      </c>
      <c r="F80" s="45" t="s">
        <v>173</v>
      </c>
      <c r="G80" s="56" t="s">
        <v>17</v>
      </c>
      <c r="H80" s="56" t="s">
        <v>18</v>
      </c>
      <c r="I80" s="38">
        <v>16000</v>
      </c>
      <c r="J80" s="38"/>
      <c r="K80" s="46"/>
      <c r="L80" s="38"/>
      <c r="M80" s="38">
        <f>Tabla1[[#This Row],[SALARIO MENSUAL]]*2.87%</f>
        <v>459.2</v>
      </c>
      <c r="N80" s="38">
        <f>Tabla1[[#This Row],[SALARIO MENSUAL]]*3.04%</f>
        <v>486.4</v>
      </c>
      <c r="O80" s="38">
        <v>100</v>
      </c>
      <c r="P80" s="38"/>
      <c r="Q80" s="38"/>
      <c r="R80" s="38">
        <f t="shared" si="6"/>
        <v>25</v>
      </c>
      <c r="S80" s="38">
        <f t="shared" si="7"/>
        <v>50</v>
      </c>
      <c r="T80" s="38">
        <f>SUM(Tabla1[[#This Row],[IMPUESTO SOBRE LA RENTA]:[ASP]])</f>
        <v>1120.5999999999999</v>
      </c>
      <c r="U80" s="47">
        <f>Tabla1[[#This Row],[SALARIO MENSUAL]]-Tabla1[[#This Row],[TOTAL DESCUENTOS]]</f>
        <v>14879.4</v>
      </c>
      <c r="V80" s="1"/>
      <c r="W80" s="1"/>
      <c r="X80" s="1"/>
      <c r="Y80" s="1"/>
      <c r="Z80" s="1"/>
      <c r="AA80" s="1"/>
    </row>
    <row r="81" spans="1:27" ht="31.5" customHeight="1" x14ac:dyDescent="0.25">
      <c r="A81" s="42" t="str">
        <f>VLOOKUP(D81,'validación de datos'!$B$2:$C$17,2,FALSE)</f>
        <v>16-ING</v>
      </c>
      <c r="B81" s="43">
        <f t="shared" si="8"/>
        <v>80</v>
      </c>
      <c r="C81" s="44" t="s">
        <v>129</v>
      </c>
      <c r="D81" s="45" t="s">
        <v>172</v>
      </c>
      <c r="E81" s="32" t="s">
        <v>177</v>
      </c>
      <c r="F81" s="45" t="s">
        <v>173</v>
      </c>
      <c r="G81" s="56" t="s">
        <v>17</v>
      </c>
      <c r="H81" s="56" t="s">
        <v>18</v>
      </c>
      <c r="I81" s="38">
        <v>16000</v>
      </c>
      <c r="J81" s="38">
        <v>0</v>
      </c>
      <c r="K81" s="46"/>
      <c r="L81" s="38"/>
      <c r="M81" s="38">
        <f>Tabla1[[#This Row],[SALARIO MENSUAL]]*2.87%</f>
        <v>459.2</v>
      </c>
      <c r="N81" s="38">
        <f>Tabla1[[#This Row],[SALARIO MENSUAL]]*3.04%</f>
        <v>486.4</v>
      </c>
      <c r="O81" s="38"/>
      <c r="P81" s="38"/>
      <c r="Q81" s="38"/>
      <c r="R81" s="38">
        <f t="shared" si="6"/>
        <v>25</v>
      </c>
      <c r="S81" s="38">
        <f t="shared" si="7"/>
        <v>50</v>
      </c>
      <c r="T81" s="38">
        <f>SUM(Tabla1[[#This Row],[IMPUESTO SOBRE LA RENTA]:[ASP]])</f>
        <v>1020.5999999999999</v>
      </c>
      <c r="U81" s="47">
        <f>Tabla1[[#This Row],[SALARIO MENSUAL]]-Tabla1[[#This Row],[TOTAL DESCUENTOS]]</f>
        <v>14979.4</v>
      </c>
      <c r="V81" s="1"/>
      <c r="W81" s="1"/>
      <c r="X81" s="1"/>
      <c r="Y81" s="1"/>
      <c r="Z81" s="1"/>
      <c r="AA81" s="1"/>
    </row>
    <row r="82" spans="1:27" ht="31.5" customHeight="1" x14ac:dyDescent="0.25">
      <c r="A82" s="42" t="str">
        <f>VLOOKUP(D82,'validación de datos'!$B$2:$C$17,2,FALSE)</f>
        <v>16-ING</v>
      </c>
      <c r="B82" s="43">
        <f t="shared" si="8"/>
        <v>81</v>
      </c>
      <c r="C82" s="45" t="s">
        <v>130</v>
      </c>
      <c r="D82" s="45" t="s">
        <v>172</v>
      </c>
      <c r="E82" s="32" t="s">
        <v>177</v>
      </c>
      <c r="F82" s="45" t="s">
        <v>173</v>
      </c>
      <c r="G82" s="56" t="s">
        <v>17</v>
      </c>
      <c r="H82" s="56" t="s">
        <v>18</v>
      </c>
      <c r="I82" s="46">
        <v>16000</v>
      </c>
      <c r="J82" s="38"/>
      <c r="K82" s="51"/>
      <c r="L82" s="38"/>
      <c r="M82" s="38">
        <f>Tabla1[[#This Row],[SALARIO MENSUAL]]*2.87%</f>
        <v>459.2</v>
      </c>
      <c r="N82" s="38">
        <f>Tabla1[[#This Row],[SALARIO MENSUAL]]*3.04%</f>
        <v>486.4</v>
      </c>
      <c r="O82" s="38"/>
      <c r="P82" s="38"/>
      <c r="Q82" s="38"/>
      <c r="R82" s="38">
        <f t="shared" si="6"/>
        <v>25</v>
      </c>
      <c r="S82" s="38">
        <f t="shared" si="7"/>
        <v>50</v>
      </c>
      <c r="T82" s="38">
        <f>SUM(Tabla1[[#This Row],[IMPUESTO SOBRE LA RENTA]:[ASP]])</f>
        <v>1020.5999999999999</v>
      </c>
      <c r="U82" s="47">
        <f>Tabla1[[#This Row],[SALARIO MENSUAL]]-Tabla1[[#This Row],[TOTAL DESCUENTOS]]</f>
        <v>14979.4</v>
      </c>
      <c r="V82" s="1"/>
      <c r="W82" s="1"/>
      <c r="X82" s="1"/>
      <c r="Y82" s="1"/>
      <c r="Z82" s="1"/>
      <c r="AA82" s="1"/>
    </row>
    <row r="83" spans="1:27" ht="31.5" customHeight="1" x14ac:dyDescent="0.25">
      <c r="A83" s="42" t="str">
        <f>VLOOKUP(D83,'validación de datos'!$B$2:$C$17,2,FALSE)</f>
        <v>16-ING</v>
      </c>
      <c r="B83" s="43">
        <f t="shared" si="8"/>
        <v>82</v>
      </c>
      <c r="C83" s="45" t="s">
        <v>232</v>
      </c>
      <c r="D83" s="45" t="s">
        <v>172</v>
      </c>
      <c r="E83" s="30" t="s">
        <v>112</v>
      </c>
      <c r="F83" s="45" t="s">
        <v>173</v>
      </c>
      <c r="G83" s="56" t="s">
        <v>17</v>
      </c>
      <c r="H83" s="56" t="s">
        <v>24</v>
      </c>
      <c r="I83" s="46">
        <v>12000</v>
      </c>
      <c r="J83" s="38"/>
      <c r="K83" s="51"/>
      <c r="L83" s="38"/>
      <c r="M83" s="38">
        <f>Tabla1[[#This Row],[SALARIO MENSUAL]]*2.87%</f>
        <v>344.4</v>
      </c>
      <c r="N83" s="38">
        <f>Tabla1[[#This Row],[SALARIO MENSUAL]]*3.04%</f>
        <v>364.8</v>
      </c>
      <c r="O83" s="38"/>
      <c r="P83" s="38">
        <v>1000</v>
      </c>
      <c r="Q83" s="38"/>
      <c r="R83" s="38">
        <f t="shared" si="6"/>
        <v>25</v>
      </c>
      <c r="S83" s="38">
        <f t="shared" si="7"/>
        <v>50</v>
      </c>
      <c r="T83" s="38">
        <f>SUM(Tabla1[[#This Row],[IMPUESTO SOBRE LA RENTA]:[ASP]])</f>
        <v>1784.2</v>
      </c>
      <c r="U83" s="47">
        <f>Tabla1[[#This Row],[SALARIO MENSUAL]]-Tabla1[[#This Row],[TOTAL DESCUENTOS]]</f>
        <v>10215.799999999999</v>
      </c>
      <c r="V83" s="1"/>
      <c r="W83" s="1"/>
      <c r="X83" s="1"/>
      <c r="Y83" s="1"/>
      <c r="Z83" s="1"/>
      <c r="AA83" s="1"/>
    </row>
    <row r="84" spans="1:27" ht="31.5" customHeight="1" x14ac:dyDescent="0.25">
      <c r="A84" s="42" t="str">
        <f>VLOOKUP(D84,'validación de datos'!$B$2:$C$17,2,FALSE)</f>
        <v>16-ING</v>
      </c>
      <c r="B84" s="43">
        <f t="shared" si="8"/>
        <v>83</v>
      </c>
      <c r="C84" s="45" t="s">
        <v>233</v>
      </c>
      <c r="D84" s="45" t="s">
        <v>172</v>
      </c>
      <c r="E84" s="32" t="s">
        <v>177</v>
      </c>
      <c r="F84" s="45" t="s">
        <v>173</v>
      </c>
      <c r="G84" s="56" t="s">
        <v>17</v>
      </c>
      <c r="H84" s="56" t="s">
        <v>18</v>
      </c>
      <c r="I84" s="46">
        <v>16000</v>
      </c>
      <c r="J84" s="38"/>
      <c r="K84" s="51"/>
      <c r="L84" s="38"/>
      <c r="M84" s="38">
        <f>Tabla1[[#This Row],[SALARIO MENSUAL]]*2.87%</f>
        <v>459.2</v>
      </c>
      <c r="N84" s="38">
        <f>Tabla1[[#This Row],[SALARIO MENSUAL]]*3.04%</f>
        <v>486.4</v>
      </c>
      <c r="O84" s="38"/>
      <c r="P84" s="38">
        <v>500</v>
      </c>
      <c r="Q84" s="38"/>
      <c r="R84" s="38">
        <f t="shared" si="6"/>
        <v>25</v>
      </c>
      <c r="S84" s="38">
        <f t="shared" si="7"/>
        <v>50</v>
      </c>
      <c r="T84" s="38">
        <f>SUM(Tabla1[[#This Row],[IMPUESTO SOBRE LA RENTA]:[ASP]])</f>
        <v>1520.6</v>
      </c>
      <c r="U84" s="47">
        <f>Tabla1[[#This Row],[SALARIO MENSUAL]]-Tabla1[[#This Row],[TOTAL DESCUENTOS]]</f>
        <v>14479.4</v>
      </c>
      <c r="V84" s="1"/>
      <c r="W84" s="1"/>
      <c r="X84" s="1"/>
      <c r="Y84" s="1"/>
      <c r="Z84" s="1"/>
      <c r="AA84" s="1"/>
    </row>
    <row r="85" spans="1:27" ht="31.5" customHeight="1" x14ac:dyDescent="0.25">
      <c r="A85" s="42" t="str">
        <f>VLOOKUP(D85,'validación de datos'!$B$2:$C$17,2,FALSE)</f>
        <v>16-ING</v>
      </c>
      <c r="B85" s="43">
        <f t="shared" si="8"/>
        <v>84</v>
      </c>
      <c r="C85" s="52" t="s">
        <v>234</v>
      </c>
      <c r="D85" s="45" t="s">
        <v>172</v>
      </c>
      <c r="E85" s="32" t="s">
        <v>177</v>
      </c>
      <c r="F85" s="45" t="s">
        <v>173</v>
      </c>
      <c r="G85" s="56" t="s">
        <v>17</v>
      </c>
      <c r="H85" s="56" t="s">
        <v>18</v>
      </c>
      <c r="I85" s="46">
        <v>16000</v>
      </c>
      <c r="J85" s="38"/>
      <c r="K85" s="51"/>
      <c r="L85" s="38"/>
      <c r="M85" s="38">
        <f>Tabla1[[#This Row],[SALARIO MENSUAL]]*2.87%</f>
        <v>459.2</v>
      </c>
      <c r="N85" s="38">
        <f>Tabla1[[#This Row],[SALARIO MENSUAL]]*3.04%</f>
        <v>486.4</v>
      </c>
      <c r="O85" s="38"/>
      <c r="P85" s="38"/>
      <c r="Q85" s="38"/>
      <c r="R85" s="38">
        <f t="shared" si="6"/>
        <v>25</v>
      </c>
      <c r="S85" s="38">
        <f t="shared" si="7"/>
        <v>50</v>
      </c>
      <c r="T85" s="38">
        <f>SUM(Tabla1[[#This Row],[IMPUESTO SOBRE LA RENTA]:[ASP]])</f>
        <v>1020.5999999999999</v>
      </c>
      <c r="U85" s="47">
        <f>Tabla1[[#This Row],[SALARIO MENSUAL]]-Tabla1[[#This Row],[TOTAL DESCUENTOS]]</f>
        <v>14979.4</v>
      </c>
      <c r="V85" s="1"/>
      <c r="W85" s="1"/>
      <c r="X85" s="1"/>
      <c r="Y85" s="1"/>
      <c r="Z85" s="1"/>
      <c r="AA85" s="1"/>
    </row>
    <row r="86" spans="1:27" ht="31.5" customHeight="1" x14ac:dyDescent="0.25">
      <c r="A86" s="42" t="str">
        <f>VLOOKUP(D86,'validación de datos'!$B$2:$C$17,2,FALSE)</f>
        <v>16-ING</v>
      </c>
      <c r="B86" s="43">
        <f t="shared" si="8"/>
        <v>85</v>
      </c>
      <c r="C86" s="49" t="s">
        <v>253</v>
      </c>
      <c r="D86" s="45" t="s">
        <v>172</v>
      </c>
      <c r="E86" s="32" t="s">
        <v>177</v>
      </c>
      <c r="F86" s="45" t="s">
        <v>173</v>
      </c>
      <c r="G86" s="56" t="s">
        <v>17</v>
      </c>
      <c r="H86" s="56" t="s">
        <v>18</v>
      </c>
      <c r="I86" s="46">
        <v>16000</v>
      </c>
      <c r="J86" s="38"/>
      <c r="K86" s="51"/>
      <c r="L86" s="38"/>
      <c r="M86" s="38">
        <f>Tabla1[[#This Row],[SALARIO MENSUAL]]*2.87%</f>
        <v>459.2</v>
      </c>
      <c r="N86" s="38">
        <f>Tabla1[[#This Row],[SALARIO MENSUAL]]*3.04%</f>
        <v>486.4</v>
      </c>
      <c r="O86" s="38"/>
      <c r="P86" s="38"/>
      <c r="Q86" s="38"/>
      <c r="R86" s="38">
        <f t="shared" si="6"/>
        <v>25</v>
      </c>
      <c r="S86" s="38">
        <f t="shared" si="7"/>
        <v>50</v>
      </c>
      <c r="T86" s="38">
        <f>SUM(Tabla1[[#This Row],[IMPUESTO SOBRE LA RENTA]:[ASP]])</f>
        <v>1020.5999999999999</v>
      </c>
      <c r="U86" s="47">
        <f>Tabla1[[#This Row],[SALARIO MENSUAL]]-Tabla1[[#This Row],[TOTAL DESCUENTOS]]</f>
        <v>14979.4</v>
      </c>
      <c r="V86" s="1"/>
      <c r="W86" s="1"/>
      <c r="X86" s="1"/>
      <c r="Y86" s="1"/>
      <c r="Z86" s="1"/>
      <c r="AA86" s="1"/>
    </row>
    <row r="87" spans="1:27" ht="31.5" customHeight="1" x14ac:dyDescent="0.25">
      <c r="A87" s="42" t="str">
        <f>VLOOKUP(D87,'validación de datos'!$B$2:$C$17,2,FALSE)</f>
        <v>16-ING</v>
      </c>
      <c r="B87" s="43">
        <f t="shared" si="8"/>
        <v>86</v>
      </c>
      <c r="C87" s="53" t="s">
        <v>254</v>
      </c>
      <c r="D87" s="45" t="s">
        <v>172</v>
      </c>
      <c r="E87" s="32" t="s">
        <v>177</v>
      </c>
      <c r="F87" s="45" t="s">
        <v>173</v>
      </c>
      <c r="G87" s="56" t="s">
        <v>17</v>
      </c>
      <c r="H87" s="56" t="s">
        <v>18</v>
      </c>
      <c r="I87" s="46">
        <v>10000</v>
      </c>
      <c r="J87" s="38"/>
      <c r="K87" s="51"/>
      <c r="L87" s="38"/>
      <c r="M87" s="38">
        <f>Tabla1[[#This Row],[SALARIO MENSUAL]]*2.87%</f>
        <v>287</v>
      </c>
      <c r="N87" s="38">
        <f>Tabla1[[#This Row],[SALARIO MENSUAL]]*3.04%</f>
        <v>304</v>
      </c>
      <c r="O87" s="38"/>
      <c r="P87" s="38"/>
      <c r="Q87" s="38"/>
      <c r="R87" s="38">
        <f t="shared" si="6"/>
        <v>25</v>
      </c>
      <c r="S87" s="38">
        <f t="shared" si="7"/>
        <v>50</v>
      </c>
      <c r="T87" s="38">
        <f>SUM(Tabla1[[#This Row],[IMPUESTO SOBRE LA RENTA]:[ASP]])</f>
        <v>666</v>
      </c>
      <c r="U87" s="47">
        <f>Tabla1[[#This Row],[SALARIO MENSUAL]]-Tabla1[[#This Row],[TOTAL DESCUENTOS]]</f>
        <v>9334</v>
      </c>
      <c r="V87" s="1"/>
      <c r="W87" s="1"/>
      <c r="X87" s="1"/>
      <c r="Y87" s="1"/>
      <c r="Z87" s="1"/>
      <c r="AA87" s="1"/>
    </row>
    <row r="88" spans="1:27" ht="31.5" customHeight="1" x14ac:dyDescent="0.25">
      <c r="A88" s="42" t="str">
        <f>VLOOKUP(D88,'validación de datos'!$B$2:$C$17,2,FALSE)</f>
        <v>16-ING</v>
      </c>
      <c r="B88" s="43">
        <f t="shared" si="8"/>
        <v>87</v>
      </c>
      <c r="C88" s="53" t="s">
        <v>131</v>
      </c>
      <c r="D88" s="45" t="s">
        <v>172</v>
      </c>
      <c r="E88" s="32" t="s">
        <v>174</v>
      </c>
      <c r="F88" s="45" t="s">
        <v>179</v>
      </c>
      <c r="G88" s="56" t="s">
        <v>17</v>
      </c>
      <c r="H88" s="56" t="s">
        <v>18</v>
      </c>
      <c r="I88" s="46">
        <v>40000</v>
      </c>
      <c r="J88" s="38">
        <v>442.65</v>
      </c>
      <c r="K88" s="51"/>
      <c r="L88" s="38"/>
      <c r="M88" s="38">
        <f>Tabla1[[#This Row],[SALARIO MENSUAL]]*2.87%</f>
        <v>1148</v>
      </c>
      <c r="N88" s="38">
        <f>Tabla1[[#This Row],[SALARIO MENSUAL]]*3.04%</f>
        <v>1216</v>
      </c>
      <c r="O88" s="38"/>
      <c r="P88" s="38"/>
      <c r="Q88" s="38"/>
      <c r="R88" s="38">
        <f t="shared" si="6"/>
        <v>25</v>
      </c>
      <c r="S88" s="38">
        <f t="shared" si="7"/>
        <v>50</v>
      </c>
      <c r="T88" s="38">
        <f>SUM(Tabla1[[#This Row],[IMPUESTO SOBRE LA RENTA]:[ASP]])</f>
        <v>2881.65</v>
      </c>
      <c r="U88" s="47">
        <f>Tabla1[[#This Row],[SALARIO MENSUAL]]-Tabla1[[#This Row],[TOTAL DESCUENTOS]]</f>
        <v>37118.35</v>
      </c>
      <c r="V88" s="1"/>
      <c r="W88" s="1"/>
      <c r="X88" s="1"/>
      <c r="Y88" s="1"/>
      <c r="Z88" s="1"/>
      <c r="AA88" s="1"/>
    </row>
    <row r="89" spans="1:27" ht="31.5" customHeight="1" x14ac:dyDescent="0.25">
      <c r="A89" s="42" t="str">
        <f>VLOOKUP(D89,'validación de datos'!$B$2:$C$17,2,FALSE)</f>
        <v>16-ING</v>
      </c>
      <c r="B89" s="43">
        <f t="shared" si="8"/>
        <v>88</v>
      </c>
      <c r="C89" s="45" t="s">
        <v>132</v>
      </c>
      <c r="D89" s="45" t="s">
        <v>172</v>
      </c>
      <c r="E89" s="32" t="s">
        <v>41</v>
      </c>
      <c r="F89" s="45" t="s">
        <v>179</v>
      </c>
      <c r="G89" s="56" t="s">
        <v>17</v>
      </c>
      <c r="H89" s="56" t="s">
        <v>24</v>
      </c>
      <c r="I89" s="46">
        <v>23000</v>
      </c>
      <c r="J89" s="38"/>
      <c r="K89" s="51"/>
      <c r="L89" s="38"/>
      <c r="M89" s="38">
        <f>Tabla1[[#This Row],[SALARIO MENSUAL]]*2.87%</f>
        <v>660.1</v>
      </c>
      <c r="N89" s="38">
        <f>Tabla1[[#This Row],[SALARIO MENSUAL]]*3.04%</f>
        <v>699.2</v>
      </c>
      <c r="O89" s="38"/>
      <c r="P89" s="38"/>
      <c r="Q89" s="38"/>
      <c r="R89" s="38">
        <f t="shared" si="6"/>
        <v>25</v>
      </c>
      <c r="S89" s="38">
        <f t="shared" si="7"/>
        <v>50</v>
      </c>
      <c r="T89" s="38">
        <f>SUM(Tabla1[[#This Row],[IMPUESTO SOBRE LA RENTA]:[ASP]])</f>
        <v>1434.3000000000002</v>
      </c>
      <c r="U89" s="47">
        <f>Tabla1[[#This Row],[SALARIO MENSUAL]]-Tabla1[[#This Row],[TOTAL DESCUENTOS]]</f>
        <v>21565.7</v>
      </c>
      <c r="V89" s="1"/>
      <c r="W89" s="1"/>
      <c r="X89" s="1"/>
      <c r="Y89" s="1"/>
      <c r="Z89" s="1"/>
      <c r="AA89" s="1"/>
    </row>
    <row r="90" spans="1:27" ht="31.5" customHeight="1" x14ac:dyDescent="0.25">
      <c r="A90" s="42" t="str">
        <f>VLOOKUP(D90,'validación de datos'!$B$2:$C$17,2,FALSE)</f>
        <v>16-ING</v>
      </c>
      <c r="B90" s="43">
        <f t="shared" si="8"/>
        <v>89</v>
      </c>
      <c r="C90" s="58" t="s">
        <v>264</v>
      </c>
      <c r="D90" s="67" t="s">
        <v>172</v>
      </c>
      <c r="E90" s="62" t="s">
        <v>184</v>
      </c>
      <c r="F90" s="45" t="s">
        <v>179</v>
      </c>
      <c r="G90" s="60" t="s">
        <v>17</v>
      </c>
      <c r="H90" s="60" t="s">
        <v>24</v>
      </c>
      <c r="I90" s="46">
        <v>20000</v>
      </c>
      <c r="J90" s="38"/>
      <c r="K90" s="51"/>
      <c r="L90" s="38"/>
      <c r="M90" s="38">
        <f>Tabla1[[#This Row],[SALARIO MENSUAL]]*2.87%</f>
        <v>574</v>
      </c>
      <c r="N90" s="38">
        <f>Tabla1[[#This Row],[SALARIO MENSUAL]]*3.04%</f>
        <v>608</v>
      </c>
      <c r="O90" s="38"/>
      <c r="P90" s="61"/>
      <c r="Q90" s="38"/>
      <c r="R90" s="38">
        <f>R89</f>
        <v>25</v>
      </c>
      <c r="S90" s="38">
        <f>S89</f>
        <v>50</v>
      </c>
      <c r="T90" s="38">
        <f>SUM(Tabla1[[#This Row],[IMPUESTO SOBRE LA RENTA]:[ASP]])</f>
        <v>1257</v>
      </c>
      <c r="U90" s="47">
        <f>Tabla1[[#This Row],[SALARIO MENSUAL]]-Tabla1[[#This Row],[TOTAL DESCUENTOS]]</f>
        <v>18743</v>
      </c>
      <c r="V90" s="1"/>
      <c r="W90" s="1"/>
      <c r="X90" s="1"/>
      <c r="Y90" s="1"/>
      <c r="Z90" s="1"/>
      <c r="AA90" s="1"/>
    </row>
    <row r="91" spans="1:27" ht="31.5" customHeight="1" x14ac:dyDescent="0.25">
      <c r="A91" s="42" t="str">
        <f>VLOOKUP(D91,'validación de datos'!$B$2:$C$17,2,FALSE)</f>
        <v>16-ING</v>
      </c>
      <c r="B91" s="43">
        <f t="shared" si="8"/>
        <v>90</v>
      </c>
      <c r="C91" s="45" t="s">
        <v>133</v>
      </c>
      <c r="D91" s="45" t="s">
        <v>172</v>
      </c>
      <c r="E91" s="31" t="s">
        <v>237</v>
      </c>
      <c r="F91" s="45" t="s">
        <v>179</v>
      </c>
      <c r="G91" s="56" t="s">
        <v>17</v>
      </c>
      <c r="H91" s="56" t="s">
        <v>18</v>
      </c>
      <c r="I91" s="46">
        <v>17000</v>
      </c>
      <c r="J91" s="38"/>
      <c r="K91" s="51"/>
      <c r="L91" s="38"/>
      <c r="M91" s="38">
        <f>Tabla1[[#This Row],[SALARIO MENSUAL]]*2.87%</f>
        <v>487.9</v>
      </c>
      <c r="N91" s="38">
        <f>Tabla1[[#This Row],[SALARIO MENSUAL]]*3.04%</f>
        <v>516.79999999999995</v>
      </c>
      <c r="O91" s="38"/>
      <c r="P91" s="38"/>
      <c r="Q91" s="38"/>
      <c r="R91" s="38">
        <f>R90</f>
        <v>25</v>
      </c>
      <c r="S91" s="38">
        <f>S90</f>
        <v>50</v>
      </c>
      <c r="T91" s="38">
        <f>SUM(Tabla1[[#This Row],[IMPUESTO SOBRE LA RENTA]:[ASP]])</f>
        <v>1079.6999999999998</v>
      </c>
      <c r="U91" s="47">
        <f>Tabla1[[#This Row],[SALARIO MENSUAL]]-Tabla1[[#This Row],[TOTAL DESCUENTOS]]</f>
        <v>15920.3</v>
      </c>
      <c r="V91" s="1"/>
      <c r="W91" s="1"/>
      <c r="X91" s="1"/>
      <c r="Y91" s="1"/>
      <c r="Z91" s="1"/>
      <c r="AA91" s="1"/>
    </row>
    <row r="92" spans="1:27" ht="31.5" customHeight="1" x14ac:dyDescent="0.25">
      <c r="A92" s="42" t="str">
        <f>VLOOKUP(D92,'validación de datos'!$B$2:$C$17,2,FALSE)</f>
        <v>16-ING</v>
      </c>
      <c r="B92" s="43">
        <f t="shared" si="8"/>
        <v>91</v>
      </c>
      <c r="C92" s="44" t="s">
        <v>134</v>
      </c>
      <c r="D92" s="45" t="s">
        <v>172</v>
      </c>
      <c r="E92" s="32" t="s">
        <v>177</v>
      </c>
      <c r="F92" s="45" t="s">
        <v>179</v>
      </c>
      <c r="G92" s="56" t="s">
        <v>17</v>
      </c>
      <c r="H92" s="56" t="s">
        <v>18</v>
      </c>
      <c r="I92" s="38">
        <v>16000</v>
      </c>
      <c r="J92" s="38"/>
      <c r="K92" s="46"/>
      <c r="L92" s="38"/>
      <c r="M92" s="38">
        <f>Tabla1[[#This Row],[SALARIO MENSUAL]]*2.87%</f>
        <v>459.2</v>
      </c>
      <c r="N92" s="38">
        <f>Tabla1[[#This Row],[SALARIO MENSUAL]]*3.04%</f>
        <v>486.4</v>
      </c>
      <c r="O92" s="38"/>
      <c r="P92" s="38"/>
      <c r="Q92" s="38"/>
      <c r="R92" s="38">
        <f t="shared" si="6"/>
        <v>25</v>
      </c>
      <c r="S92" s="38">
        <f t="shared" si="7"/>
        <v>50</v>
      </c>
      <c r="T92" s="38">
        <f>SUM(Tabla1[[#This Row],[IMPUESTO SOBRE LA RENTA]:[ASP]])</f>
        <v>1020.5999999999999</v>
      </c>
      <c r="U92" s="47">
        <f>Tabla1[[#This Row],[SALARIO MENSUAL]]-Tabla1[[#This Row],[TOTAL DESCUENTOS]]</f>
        <v>14979.4</v>
      </c>
      <c r="V92" s="1"/>
      <c r="W92" s="1"/>
      <c r="X92" s="1"/>
      <c r="Y92" s="1"/>
      <c r="Z92" s="1"/>
      <c r="AA92" s="1"/>
    </row>
    <row r="93" spans="1:27" ht="31.5" customHeight="1" x14ac:dyDescent="0.25">
      <c r="A93" s="42" t="str">
        <f>VLOOKUP(D93,'validación de datos'!$B$2:$C$17,2,FALSE)</f>
        <v>16-ING</v>
      </c>
      <c r="B93" s="43">
        <f t="shared" si="8"/>
        <v>92</v>
      </c>
      <c r="C93" s="44" t="s">
        <v>135</v>
      </c>
      <c r="D93" s="45" t="s">
        <v>172</v>
      </c>
      <c r="E93" s="31" t="s">
        <v>237</v>
      </c>
      <c r="F93" s="45" t="s">
        <v>179</v>
      </c>
      <c r="G93" s="56" t="s">
        <v>17</v>
      </c>
      <c r="H93" s="56" t="s">
        <v>18</v>
      </c>
      <c r="I93" s="38">
        <v>17000</v>
      </c>
      <c r="J93" s="38"/>
      <c r="K93" s="46"/>
      <c r="L93" s="38"/>
      <c r="M93" s="38">
        <f>Tabla1[[#This Row],[SALARIO MENSUAL]]*2.87%</f>
        <v>487.9</v>
      </c>
      <c r="N93" s="38">
        <f>Tabla1[[#This Row],[SALARIO MENSUAL]]*3.04%</f>
        <v>516.79999999999995</v>
      </c>
      <c r="O93" s="38"/>
      <c r="P93" s="38"/>
      <c r="Q93" s="38"/>
      <c r="R93" s="38">
        <f t="shared" si="6"/>
        <v>25</v>
      </c>
      <c r="S93" s="38">
        <f t="shared" si="7"/>
        <v>50</v>
      </c>
      <c r="T93" s="38">
        <f>SUM(Tabla1[[#This Row],[IMPUESTO SOBRE LA RENTA]:[ASP]])</f>
        <v>1079.6999999999998</v>
      </c>
      <c r="U93" s="47">
        <f>Tabla1[[#This Row],[SALARIO MENSUAL]]-Tabla1[[#This Row],[TOTAL DESCUENTOS]]</f>
        <v>15920.3</v>
      </c>
      <c r="V93" s="1"/>
      <c r="W93" s="1"/>
      <c r="X93" s="1"/>
      <c r="Y93" s="1"/>
      <c r="Z93" s="1"/>
      <c r="AA93" s="1"/>
    </row>
    <row r="94" spans="1:27" ht="31.5" customHeight="1" x14ac:dyDescent="0.25">
      <c r="A94" s="42" t="str">
        <f>VLOOKUP(D94,'validación de datos'!$B$2:$C$17,2,FALSE)</f>
        <v>16-ING</v>
      </c>
      <c r="B94" s="43">
        <f t="shared" si="8"/>
        <v>93</v>
      </c>
      <c r="C94" s="44" t="s">
        <v>136</v>
      </c>
      <c r="D94" s="45" t="s">
        <v>172</v>
      </c>
      <c r="E94" s="32" t="s">
        <v>177</v>
      </c>
      <c r="F94" s="45" t="s">
        <v>179</v>
      </c>
      <c r="G94" s="56" t="s">
        <v>17</v>
      </c>
      <c r="H94" s="56" t="s">
        <v>18</v>
      </c>
      <c r="I94" s="38">
        <v>16000</v>
      </c>
      <c r="J94" s="38"/>
      <c r="K94" s="46"/>
      <c r="L94" s="38"/>
      <c r="M94" s="38">
        <f>Tabla1[[#This Row],[SALARIO MENSUAL]]*2.87%</f>
        <v>459.2</v>
      </c>
      <c r="N94" s="38">
        <f>Tabla1[[#This Row],[SALARIO MENSUAL]]*3.04%</f>
        <v>486.4</v>
      </c>
      <c r="O94" s="38"/>
      <c r="P94" s="38"/>
      <c r="Q94" s="38"/>
      <c r="R94" s="38">
        <f t="shared" si="6"/>
        <v>25</v>
      </c>
      <c r="S94" s="38">
        <f t="shared" si="7"/>
        <v>50</v>
      </c>
      <c r="T94" s="38">
        <f>SUM(Tabla1[[#This Row],[IMPUESTO SOBRE LA RENTA]:[ASP]])</f>
        <v>1020.5999999999999</v>
      </c>
      <c r="U94" s="47">
        <f>Tabla1[[#This Row],[SALARIO MENSUAL]]-Tabla1[[#This Row],[TOTAL DESCUENTOS]]</f>
        <v>14979.4</v>
      </c>
      <c r="V94" s="1"/>
      <c r="W94" s="1"/>
      <c r="X94" s="1"/>
      <c r="Y94" s="1"/>
      <c r="Z94" s="1"/>
      <c r="AA94" s="1"/>
    </row>
    <row r="95" spans="1:27" ht="31.5" customHeight="1" x14ac:dyDescent="0.25">
      <c r="A95" s="42" t="str">
        <f>VLOOKUP(D95,'validación de datos'!$B$2:$C$17,2,FALSE)</f>
        <v>16-ING</v>
      </c>
      <c r="B95" s="43">
        <f t="shared" si="8"/>
        <v>94</v>
      </c>
      <c r="C95" s="45" t="s">
        <v>137</v>
      </c>
      <c r="D95" s="45" t="s">
        <v>172</v>
      </c>
      <c r="E95" s="31" t="s">
        <v>176</v>
      </c>
      <c r="F95" s="45" t="s">
        <v>179</v>
      </c>
      <c r="G95" s="56" t="s">
        <v>17</v>
      </c>
      <c r="H95" s="56" t="s">
        <v>18</v>
      </c>
      <c r="I95" s="38">
        <v>16000</v>
      </c>
      <c r="J95" s="38"/>
      <c r="K95" s="46"/>
      <c r="L95" s="38"/>
      <c r="M95" s="38">
        <f>Tabla1[[#This Row],[SALARIO MENSUAL]]*2.87%</f>
        <v>459.2</v>
      </c>
      <c r="N95" s="38">
        <f>Tabla1[[#This Row],[SALARIO MENSUAL]]*3.04%</f>
        <v>486.4</v>
      </c>
      <c r="O95" s="38"/>
      <c r="P95" s="38"/>
      <c r="Q95" s="38"/>
      <c r="R95" s="38">
        <f t="shared" si="6"/>
        <v>25</v>
      </c>
      <c r="S95" s="38">
        <f t="shared" si="7"/>
        <v>50</v>
      </c>
      <c r="T95" s="38">
        <f>SUM(Tabla1[[#This Row],[IMPUESTO SOBRE LA RENTA]:[ASP]])</f>
        <v>1020.5999999999999</v>
      </c>
      <c r="U95" s="47">
        <f>Tabla1[[#This Row],[SALARIO MENSUAL]]-Tabla1[[#This Row],[TOTAL DESCUENTOS]]</f>
        <v>14979.4</v>
      </c>
      <c r="V95" s="1"/>
      <c r="W95" s="1"/>
      <c r="X95" s="1"/>
      <c r="Y95" s="1"/>
      <c r="Z95" s="1"/>
      <c r="AA95" s="1"/>
    </row>
    <row r="96" spans="1:27" ht="31.5" customHeight="1" x14ac:dyDescent="0.25">
      <c r="A96" s="42" t="str">
        <f>VLOOKUP(D96,'validación de datos'!$B$2:$C$17,2,FALSE)</f>
        <v>16-ING</v>
      </c>
      <c r="B96" s="43">
        <f t="shared" si="8"/>
        <v>95</v>
      </c>
      <c r="C96" s="49" t="s">
        <v>138</v>
      </c>
      <c r="D96" s="45" t="s">
        <v>172</v>
      </c>
      <c r="E96" s="31" t="s">
        <v>177</v>
      </c>
      <c r="F96" s="45" t="s">
        <v>179</v>
      </c>
      <c r="G96" s="56" t="s">
        <v>17</v>
      </c>
      <c r="H96" s="56" t="s">
        <v>18</v>
      </c>
      <c r="I96" s="38">
        <v>16000</v>
      </c>
      <c r="J96" s="38"/>
      <c r="K96" s="46"/>
      <c r="L96" s="38"/>
      <c r="M96" s="38">
        <f>Tabla1[[#This Row],[SALARIO MENSUAL]]*2.87%</f>
        <v>459.2</v>
      </c>
      <c r="N96" s="38">
        <f>Tabla1[[#This Row],[SALARIO MENSUAL]]*3.04%</f>
        <v>486.4</v>
      </c>
      <c r="O96" s="38"/>
      <c r="P96" s="38"/>
      <c r="Q96" s="38"/>
      <c r="R96" s="38">
        <f t="shared" si="6"/>
        <v>25</v>
      </c>
      <c r="S96" s="38">
        <f t="shared" si="7"/>
        <v>50</v>
      </c>
      <c r="T96" s="38">
        <f>SUM(Tabla1[[#This Row],[IMPUESTO SOBRE LA RENTA]:[ASP]])</f>
        <v>1020.5999999999999</v>
      </c>
      <c r="U96" s="47">
        <f>Tabla1[[#This Row],[SALARIO MENSUAL]]-Tabla1[[#This Row],[TOTAL DESCUENTOS]]</f>
        <v>14979.4</v>
      </c>
      <c r="V96" s="1"/>
      <c r="W96" s="1"/>
      <c r="X96" s="1"/>
      <c r="Y96" s="1"/>
      <c r="Z96" s="1"/>
      <c r="AA96" s="1"/>
    </row>
    <row r="97" spans="1:27" ht="31.5" customHeight="1" x14ac:dyDescent="0.25">
      <c r="A97" s="42" t="str">
        <f>VLOOKUP(D97,'validación de datos'!$B$2:$C$17,2,FALSE)</f>
        <v>16-ING</v>
      </c>
      <c r="B97" s="43">
        <f t="shared" si="8"/>
        <v>96</v>
      </c>
      <c r="C97" s="49" t="s">
        <v>139</v>
      </c>
      <c r="D97" s="45" t="s">
        <v>172</v>
      </c>
      <c r="E97" s="31" t="s">
        <v>176</v>
      </c>
      <c r="F97" s="45" t="s">
        <v>179</v>
      </c>
      <c r="G97" s="56" t="s">
        <v>17</v>
      </c>
      <c r="H97" s="56" t="s">
        <v>18</v>
      </c>
      <c r="I97" s="38">
        <v>16000</v>
      </c>
      <c r="J97" s="38"/>
      <c r="K97" s="46"/>
      <c r="L97" s="38"/>
      <c r="M97" s="38">
        <f>Tabla1[[#This Row],[SALARIO MENSUAL]]*2.87%</f>
        <v>459.2</v>
      </c>
      <c r="N97" s="38">
        <f>Tabla1[[#This Row],[SALARIO MENSUAL]]*3.04%</f>
        <v>486.4</v>
      </c>
      <c r="O97" s="38"/>
      <c r="P97" s="38"/>
      <c r="Q97" s="38"/>
      <c r="R97" s="38">
        <f t="shared" si="6"/>
        <v>25</v>
      </c>
      <c r="S97" s="38">
        <f t="shared" si="7"/>
        <v>50</v>
      </c>
      <c r="T97" s="38">
        <f>SUM(Tabla1[[#This Row],[IMPUESTO SOBRE LA RENTA]:[ASP]])</f>
        <v>1020.5999999999999</v>
      </c>
      <c r="U97" s="47">
        <f>Tabla1[[#This Row],[SALARIO MENSUAL]]-Tabla1[[#This Row],[TOTAL DESCUENTOS]]</f>
        <v>14979.4</v>
      </c>
      <c r="V97" s="1"/>
      <c r="W97" s="1"/>
      <c r="X97" s="1"/>
      <c r="Y97" s="1"/>
      <c r="Z97" s="1"/>
      <c r="AA97" s="1"/>
    </row>
    <row r="98" spans="1:27" ht="31.5" customHeight="1" x14ac:dyDescent="0.25">
      <c r="A98" s="42" t="str">
        <f>VLOOKUP(D98,'validación de datos'!$B$2:$C$17,2,FALSE)</f>
        <v>16-ING</v>
      </c>
      <c r="B98" s="43">
        <f t="shared" si="8"/>
        <v>97</v>
      </c>
      <c r="C98" s="44" t="s">
        <v>140</v>
      </c>
      <c r="D98" s="45" t="s">
        <v>172</v>
      </c>
      <c r="E98" s="31" t="s">
        <v>237</v>
      </c>
      <c r="F98" s="45" t="s">
        <v>179</v>
      </c>
      <c r="G98" s="56" t="s">
        <v>17</v>
      </c>
      <c r="H98" s="56" t="s">
        <v>18</v>
      </c>
      <c r="I98" s="46">
        <v>17000</v>
      </c>
      <c r="J98" s="38"/>
      <c r="K98" s="38"/>
      <c r="L98" s="38"/>
      <c r="M98" s="38">
        <f>Tabla1[[#This Row],[SALARIO MENSUAL]]*2.87%</f>
        <v>487.9</v>
      </c>
      <c r="N98" s="38">
        <f>Tabla1[[#This Row],[SALARIO MENSUAL]]*3.04%</f>
        <v>516.79999999999995</v>
      </c>
      <c r="O98" s="38"/>
      <c r="P98" s="38"/>
      <c r="Q98" s="38"/>
      <c r="R98" s="38">
        <f t="shared" si="6"/>
        <v>25</v>
      </c>
      <c r="S98" s="38">
        <f t="shared" si="7"/>
        <v>50</v>
      </c>
      <c r="T98" s="38">
        <f>SUM(Tabla1[[#This Row],[IMPUESTO SOBRE LA RENTA]:[ASP]])</f>
        <v>1079.6999999999998</v>
      </c>
      <c r="U98" s="47">
        <f>Tabla1[[#This Row],[SALARIO MENSUAL]]-Tabla1[[#This Row],[TOTAL DESCUENTOS]]</f>
        <v>15920.3</v>
      </c>
      <c r="V98" s="1"/>
      <c r="W98" s="1"/>
      <c r="X98" s="1"/>
      <c r="Y98" s="1"/>
      <c r="Z98" s="1"/>
      <c r="AA98" s="1"/>
    </row>
    <row r="99" spans="1:27" ht="31.5" customHeight="1" x14ac:dyDescent="0.25">
      <c r="A99" s="42" t="str">
        <f>VLOOKUP(D99,'validación de datos'!$B$2:$C$17,2,FALSE)</f>
        <v>16-ING</v>
      </c>
      <c r="B99" s="43">
        <f t="shared" si="8"/>
        <v>98</v>
      </c>
      <c r="C99" s="45" t="s">
        <v>141</v>
      </c>
      <c r="D99" s="45" t="s">
        <v>172</v>
      </c>
      <c r="E99" s="31" t="s">
        <v>176</v>
      </c>
      <c r="F99" s="45" t="s">
        <v>179</v>
      </c>
      <c r="G99" s="56" t="s">
        <v>17</v>
      </c>
      <c r="H99" s="56" t="s">
        <v>18</v>
      </c>
      <c r="I99" s="46">
        <v>16000</v>
      </c>
      <c r="J99" s="46"/>
      <c r="K99" s="46"/>
      <c r="L99" s="46"/>
      <c r="M99" s="46">
        <f>Tabla1[[#This Row],[SALARIO MENSUAL]]*2.87%</f>
        <v>459.2</v>
      </c>
      <c r="N99" s="46">
        <f>Tabla1[[#This Row],[SALARIO MENSUAL]]*3.04%</f>
        <v>486.4</v>
      </c>
      <c r="O99" s="46"/>
      <c r="P99" s="46"/>
      <c r="Q99" s="46"/>
      <c r="R99" s="46">
        <f t="shared" si="6"/>
        <v>25</v>
      </c>
      <c r="S99" s="46">
        <f t="shared" si="7"/>
        <v>50</v>
      </c>
      <c r="T99" s="38">
        <f>SUM(Tabla1[[#This Row],[IMPUESTO SOBRE LA RENTA]:[ASP]])</f>
        <v>1020.5999999999999</v>
      </c>
      <c r="U99" s="50">
        <f>Tabla1[[#This Row],[SALARIO MENSUAL]]-Tabla1[[#This Row],[TOTAL DESCUENTOS]]</f>
        <v>14979.4</v>
      </c>
      <c r="V99" s="1"/>
      <c r="W99" s="1"/>
      <c r="X99" s="1"/>
      <c r="Y99" s="1"/>
      <c r="Z99" s="1"/>
      <c r="AA99" s="1"/>
    </row>
    <row r="100" spans="1:27" ht="31.5" customHeight="1" x14ac:dyDescent="0.25">
      <c r="A100" s="42" t="str">
        <f>VLOOKUP(D100,'validación de datos'!$B$2:$C$17,2,FALSE)</f>
        <v>16-ING</v>
      </c>
      <c r="B100" s="43">
        <f t="shared" si="8"/>
        <v>99</v>
      </c>
      <c r="C100" s="45" t="s">
        <v>142</v>
      </c>
      <c r="D100" s="45" t="s">
        <v>172</v>
      </c>
      <c r="E100" s="31" t="s">
        <v>176</v>
      </c>
      <c r="F100" s="45" t="s">
        <v>179</v>
      </c>
      <c r="G100" s="56" t="s">
        <v>17</v>
      </c>
      <c r="H100" s="56" t="s">
        <v>18</v>
      </c>
      <c r="I100" s="46">
        <v>16000</v>
      </c>
      <c r="J100" s="46"/>
      <c r="K100" s="46"/>
      <c r="L100" s="46"/>
      <c r="M100" s="46">
        <f>Tabla1[[#This Row],[SALARIO MENSUAL]]*2.87%</f>
        <v>459.2</v>
      </c>
      <c r="N100" s="46">
        <f>Tabla1[[#This Row],[SALARIO MENSUAL]]*3.04%</f>
        <v>486.4</v>
      </c>
      <c r="O100" s="46"/>
      <c r="P100" s="46"/>
      <c r="Q100" s="46"/>
      <c r="R100" s="46">
        <f t="shared" ref="R100:R122" si="9">R99</f>
        <v>25</v>
      </c>
      <c r="S100" s="46">
        <f t="shared" ref="S100:S122" si="10">S99</f>
        <v>50</v>
      </c>
      <c r="T100" s="38">
        <f>SUM(Tabla1[[#This Row],[IMPUESTO SOBRE LA RENTA]:[ASP]])</f>
        <v>1020.5999999999999</v>
      </c>
      <c r="U100" s="50">
        <f>Tabla1[[#This Row],[SALARIO MENSUAL]]-Tabla1[[#This Row],[TOTAL DESCUENTOS]]</f>
        <v>14979.4</v>
      </c>
      <c r="V100" s="1"/>
      <c r="W100" s="1"/>
      <c r="X100" s="1"/>
      <c r="Y100" s="1"/>
      <c r="Z100" s="1"/>
      <c r="AA100" s="1"/>
    </row>
    <row r="101" spans="1:27" ht="31.5" customHeight="1" x14ac:dyDescent="0.25">
      <c r="A101" s="42" t="str">
        <f>VLOOKUP(D101,'validación de datos'!$B$2:$C$17,2,FALSE)</f>
        <v>16-ING</v>
      </c>
      <c r="B101" s="43">
        <f t="shared" si="8"/>
        <v>100</v>
      </c>
      <c r="C101" s="45" t="s">
        <v>143</v>
      </c>
      <c r="D101" s="45" t="s">
        <v>172</v>
      </c>
      <c r="E101" s="31" t="s">
        <v>175</v>
      </c>
      <c r="F101" s="45" t="s">
        <v>179</v>
      </c>
      <c r="G101" s="56" t="s">
        <v>17</v>
      </c>
      <c r="H101" s="56" t="s">
        <v>18</v>
      </c>
      <c r="I101" s="46">
        <v>17000</v>
      </c>
      <c r="J101" s="46"/>
      <c r="K101" s="46"/>
      <c r="L101" s="46"/>
      <c r="M101" s="38">
        <f>Tabla1[[#This Row],[SALARIO MENSUAL]]*2.87%</f>
        <v>487.9</v>
      </c>
      <c r="N101" s="38">
        <f>Tabla1[[#This Row],[SALARIO MENSUAL]]*3.04%</f>
        <v>516.79999999999995</v>
      </c>
      <c r="O101" s="38"/>
      <c r="P101" s="38"/>
      <c r="Q101" s="38"/>
      <c r="R101" s="38">
        <f t="shared" si="9"/>
        <v>25</v>
      </c>
      <c r="S101" s="38">
        <f t="shared" si="10"/>
        <v>50</v>
      </c>
      <c r="T101" s="38">
        <f>SUM(Tabla1[[#This Row],[IMPUESTO SOBRE LA RENTA]:[ASP]])</f>
        <v>1079.6999999999998</v>
      </c>
      <c r="U101" s="47">
        <f>Tabla1[[#This Row],[SALARIO MENSUAL]]-Tabla1[[#This Row],[TOTAL DESCUENTOS]]</f>
        <v>15920.3</v>
      </c>
      <c r="V101" s="1"/>
      <c r="W101" s="1"/>
      <c r="X101" s="1"/>
      <c r="Y101" s="1"/>
      <c r="Z101" s="1"/>
      <c r="AA101" s="1"/>
    </row>
    <row r="102" spans="1:27" ht="31.5" customHeight="1" x14ac:dyDescent="0.25">
      <c r="A102" s="42" t="str">
        <f>VLOOKUP(D102,'validación de datos'!$B$2:$C$17,2,FALSE)</f>
        <v>16-ING</v>
      </c>
      <c r="B102" s="43">
        <f t="shared" si="8"/>
        <v>101</v>
      </c>
      <c r="C102" s="45" t="s">
        <v>144</v>
      </c>
      <c r="D102" s="45" t="s">
        <v>172</v>
      </c>
      <c r="E102" s="31" t="s">
        <v>176</v>
      </c>
      <c r="F102" s="45" t="s">
        <v>179</v>
      </c>
      <c r="G102" s="56" t="s">
        <v>17</v>
      </c>
      <c r="H102" s="56" t="s">
        <v>18</v>
      </c>
      <c r="I102" s="46">
        <v>16000</v>
      </c>
      <c r="J102" s="46"/>
      <c r="K102" s="46"/>
      <c r="L102" s="46"/>
      <c r="M102" s="38">
        <f>Tabla1[[#This Row],[SALARIO MENSUAL]]*2.87%</f>
        <v>459.2</v>
      </c>
      <c r="N102" s="38">
        <f>Tabla1[[#This Row],[SALARIO MENSUAL]]*3.04%</f>
        <v>486.4</v>
      </c>
      <c r="O102" s="38"/>
      <c r="P102" s="38"/>
      <c r="Q102" s="38"/>
      <c r="R102" s="38">
        <f t="shared" si="9"/>
        <v>25</v>
      </c>
      <c r="S102" s="38">
        <f t="shared" si="10"/>
        <v>50</v>
      </c>
      <c r="T102" s="38">
        <f>SUM(Tabla1[[#This Row],[IMPUESTO SOBRE LA RENTA]:[ASP]])</f>
        <v>1020.5999999999999</v>
      </c>
      <c r="U102" s="47">
        <f>Tabla1[[#This Row],[SALARIO MENSUAL]]-Tabla1[[#This Row],[TOTAL DESCUENTOS]]</f>
        <v>14979.4</v>
      </c>
      <c r="V102" s="1"/>
      <c r="W102" s="1"/>
      <c r="X102" s="1"/>
      <c r="Y102" s="1"/>
      <c r="Z102" s="1"/>
      <c r="AA102" s="1"/>
    </row>
    <row r="103" spans="1:27" ht="31.5" customHeight="1" x14ac:dyDescent="0.25">
      <c r="A103" s="42" t="str">
        <f>VLOOKUP(D103,'validación de datos'!$B$2:$C$17,2,FALSE)</f>
        <v>16-ING</v>
      </c>
      <c r="B103" s="43">
        <f t="shared" si="8"/>
        <v>102</v>
      </c>
      <c r="C103" s="48" t="s">
        <v>145</v>
      </c>
      <c r="D103" s="45" t="s">
        <v>172</v>
      </c>
      <c r="E103" s="31" t="s">
        <v>176</v>
      </c>
      <c r="F103" s="45" t="s">
        <v>179</v>
      </c>
      <c r="G103" s="56" t="s">
        <v>17</v>
      </c>
      <c r="H103" s="56" t="s">
        <v>18</v>
      </c>
      <c r="I103" s="46">
        <v>16000</v>
      </c>
      <c r="J103" s="38"/>
      <c r="K103" s="38"/>
      <c r="L103" s="38"/>
      <c r="M103" s="38">
        <f>Tabla1[[#This Row],[SALARIO MENSUAL]]*2.87%</f>
        <v>459.2</v>
      </c>
      <c r="N103" s="38">
        <f>Tabla1[[#This Row],[SALARIO MENSUAL]]*3.04%</f>
        <v>486.4</v>
      </c>
      <c r="O103" s="38"/>
      <c r="P103" s="38"/>
      <c r="Q103" s="38"/>
      <c r="R103" s="38">
        <f t="shared" si="9"/>
        <v>25</v>
      </c>
      <c r="S103" s="38">
        <f t="shared" si="10"/>
        <v>50</v>
      </c>
      <c r="T103" s="38">
        <f>SUM(Tabla1[[#This Row],[IMPUESTO SOBRE LA RENTA]:[ASP]])</f>
        <v>1020.5999999999999</v>
      </c>
      <c r="U103" s="47">
        <f>Tabla1[[#This Row],[SALARIO MENSUAL]]-Tabla1[[#This Row],[TOTAL DESCUENTOS]]</f>
        <v>14979.4</v>
      </c>
      <c r="V103" s="1"/>
      <c r="W103" s="1"/>
      <c r="X103" s="1"/>
      <c r="Y103" s="1"/>
      <c r="Z103" s="1"/>
      <c r="AA103" s="1"/>
    </row>
    <row r="104" spans="1:27" ht="31.5" customHeight="1" x14ac:dyDescent="0.25">
      <c r="A104" s="42" t="str">
        <f>VLOOKUP(D104,'validación de datos'!$B$2:$C$17,2,FALSE)</f>
        <v>16-ING</v>
      </c>
      <c r="B104" s="43">
        <f t="shared" si="8"/>
        <v>103</v>
      </c>
      <c r="C104" s="45" t="s">
        <v>146</v>
      </c>
      <c r="D104" s="45" t="s">
        <v>172</v>
      </c>
      <c r="E104" s="31" t="s">
        <v>176</v>
      </c>
      <c r="F104" s="45" t="s">
        <v>179</v>
      </c>
      <c r="G104" s="56" t="s">
        <v>17</v>
      </c>
      <c r="H104" s="56" t="s">
        <v>18</v>
      </c>
      <c r="I104" s="46">
        <v>16000</v>
      </c>
      <c r="J104" s="46"/>
      <c r="K104" s="46"/>
      <c r="L104" s="46"/>
      <c r="M104" s="46">
        <f>Tabla1[[#This Row],[SALARIO MENSUAL]]*2.87%</f>
        <v>459.2</v>
      </c>
      <c r="N104" s="38">
        <f>Tabla1[[#This Row],[SALARIO MENSUAL]]*3.04%</f>
        <v>486.4</v>
      </c>
      <c r="O104" s="38"/>
      <c r="P104" s="38"/>
      <c r="Q104" s="38"/>
      <c r="R104" s="38">
        <f t="shared" si="9"/>
        <v>25</v>
      </c>
      <c r="S104" s="38">
        <f t="shared" si="10"/>
        <v>50</v>
      </c>
      <c r="T104" s="38">
        <f>SUM(Tabla1[[#This Row],[IMPUESTO SOBRE LA RENTA]:[ASP]])</f>
        <v>1020.5999999999999</v>
      </c>
      <c r="U104" s="47">
        <f>Tabla1[[#This Row],[SALARIO MENSUAL]]-Tabla1[[#This Row],[TOTAL DESCUENTOS]]</f>
        <v>14979.4</v>
      </c>
      <c r="V104" s="1"/>
      <c r="W104" s="1"/>
      <c r="X104" s="1"/>
      <c r="Y104" s="1"/>
      <c r="Z104" s="1"/>
      <c r="AA104" s="1"/>
    </row>
    <row r="105" spans="1:27" ht="31.5" customHeight="1" x14ac:dyDescent="0.25">
      <c r="A105" s="42" t="str">
        <f>VLOOKUP(D105,'validación de datos'!$B$2:$C$17,2,FALSE)</f>
        <v>16-ING</v>
      </c>
      <c r="B105" s="43">
        <f t="shared" si="8"/>
        <v>104</v>
      </c>
      <c r="C105" s="49" t="s">
        <v>147</v>
      </c>
      <c r="D105" s="45" t="s">
        <v>172</v>
      </c>
      <c r="E105" s="31" t="s">
        <v>176</v>
      </c>
      <c r="F105" s="45" t="s">
        <v>179</v>
      </c>
      <c r="G105" s="56" t="s">
        <v>17</v>
      </c>
      <c r="H105" s="56" t="s">
        <v>18</v>
      </c>
      <c r="I105" s="46">
        <v>16000</v>
      </c>
      <c r="J105" s="38"/>
      <c r="K105" s="38"/>
      <c r="L105" s="38"/>
      <c r="M105" s="38">
        <f>Tabla1[[#This Row],[SALARIO MENSUAL]]*2.87%</f>
        <v>459.2</v>
      </c>
      <c r="N105" s="38">
        <f>Tabla1[[#This Row],[SALARIO MENSUAL]]*3.04%</f>
        <v>486.4</v>
      </c>
      <c r="O105" s="38"/>
      <c r="P105" s="38"/>
      <c r="Q105" s="38"/>
      <c r="R105" s="38">
        <f t="shared" si="9"/>
        <v>25</v>
      </c>
      <c r="S105" s="38">
        <f t="shared" si="10"/>
        <v>50</v>
      </c>
      <c r="T105" s="38">
        <f>SUM(Tabla1[[#This Row],[IMPUESTO SOBRE LA RENTA]:[ASP]])</f>
        <v>1020.5999999999999</v>
      </c>
      <c r="U105" s="47">
        <f>Tabla1[[#This Row],[SALARIO MENSUAL]]-Tabla1[[#This Row],[TOTAL DESCUENTOS]]</f>
        <v>14979.4</v>
      </c>
      <c r="V105" s="1"/>
      <c r="W105" s="1"/>
      <c r="X105" s="1"/>
      <c r="Y105" s="1"/>
      <c r="Z105" s="1"/>
      <c r="AA105" s="1"/>
    </row>
    <row r="106" spans="1:27" ht="31.5" customHeight="1" x14ac:dyDescent="0.25">
      <c r="A106" s="42" t="str">
        <f>VLOOKUP(D106,'validación de datos'!$B$2:$C$17,2,FALSE)</f>
        <v>16-ING</v>
      </c>
      <c r="B106" s="43">
        <f t="shared" si="8"/>
        <v>105</v>
      </c>
      <c r="C106" s="58" t="s">
        <v>260</v>
      </c>
      <c r="D106" s="45" t="s">
        <v>172</v>
      </c>
      <c r="E106" s="62" t="s">
        <v>112</v>
      </c>
      <c r="F106" s="59" t="s">
        <v>179</v>
      </c>
      <c r="G106" s="60" t="s">
        <v>17</v>
      </c>
      <c r="H106" s="60" t="s">
        <v>18</v>
      </c>
      <c r="I106" s="46">
        <v>10000</v>
      </c>
      <c r="J106" s="38"/>
      <c r="K106" s="38"/>
      <c r="L106" s="38"/>
      <c r="M106" s="38">
        <f>Tabla1[[#This Row],[SALARIO MENSUAL]]*2.87%</f>
        <v>287</v>
      </c>
      <c r="N106" s="38">
        <f>Tabla1[[#This Row],[SALARIO MENSUAL]]*3.04%</f>
        <v>304</v>
      </c>
      <c r="O106" s="38"/>
      <c r="P106" s="61"/>
      <c r="Q106" s="38"/>
      <c r="R106" s="38">
        <f>R105</f>
        <v>25</v>
      </c>
      <c r="S106" s="38">
        <f>S105</f>
        <v>50</v>
      </c>
      <c r="T106" s="38">
        <f>SUM(Tabla1[[#This Row],[IMPUESTO SOBRE LA RENTA]:[ASP]])</f>
        <v>666</v>
      </c>
      <c r="U106" s="47">
        <f>Tabla1[[#This Row],[SALARIO MENSUAL]]-Tabla1[[#This Row],[TOTAL DESCUENTOS]]</f>
        <v>9334</v>
      </c>
      <c r="V106" s="1"/>
      <c r="W106" s="1"/>
      <c r="X106" s="1"/>
      <c r="Y106" s="1"/>
      <c r="Z106" s="1"/>
      <c r="AA106" s="1"/>
    </row>
    <row r="107" spans="1:27" ht="31.5" customHeight="1" x14ac:dyDescent="0.25">
      <c r="A107" s="42" t="str">
        <f>VLOOKUP(D107,'validación de datos'!$B$2:$C$17,2,FALSE)</f>
        <v>16-ING</v>
      </c>
      <c r="B107" s="43">
        <f t="shared" si="8"/>
        <v>106</v>
      </c>
      <c r="C107" s="49" t="s">
        <v>148</v>
      </c>
      <c r="D107" s="45" t="s">
        <v>172</v>
      </c>
      <c r="E107" s="31" t="s">
        <v>176</v>
      </c>
      <c r="F107" s="45" t="s">
        <v>180</v>
      </c>
      <c r="G107" s="56" t="s">
        <v>17</v>
      </c>
      <c r="H107" s="56" t="s">
        <v>18</v>
      </c>
      <c r="I107" s="46">
        <v>10000</v>
      </c>
      <c r="J107" s="38"/>
      <c r="K107" s="38"/>
      <c r="L107" s="38"/>
      <c r="M107" s="38">
        <f>Tabla1[[#This Row],[SALARIO MENSUAL]]*2.87%</f>
        <v>287</v>
      </c>
      <c r="N107" s="38">
        <f>Tabla1[[#This Row],[SALARIO MENSUAL]]*3.04%</f>
        <v>304</v>
      </c>
      <c r="O107" s="38"/>
      <c r="P107" s="38"/>
      <c r="Q107" s="38"/>
      <c r="R107" s="38">
        <f>R105</f>
        <v>25</v>
      </c>
      <c r="S107" s="38">
        <f>S105</f>
        <v>50</v>
      </c>
      <c r="T107" s="38">
        <f>SUM(Tabla1[[#This Row],[IMPUESTO SOBRE LA RENTA]:[ASP]])</f>
        <v>666</v>
      </c>
      <c r="U107" s="47">
        <f>Tabla1[[#This Row],[SALARIO MENSUAL]]-Tabla1[[#This Row],[TOTAL DESCUENTOS]]</f>
        <v>9334</v>
      </c>
      <c r="V107" s="1"/>
      <c r="W107" s="1"/>
      <c r="X107" s="1"/>
      <c r="Y107" s="1"/>
      <c r="Z107" s="1"/>
      <c r="AA107" s="1"/>
    </row>
    <row r="108" spans="1:27" ht="31.5" customHeight="1" x14ac:dyDescent="0.25">
      <c r="A108" s="42" t="str">
        <f>VLOOKUP(D108,'validación de datos'!$B$2:$C$17,2,FALSE)</f>
        <v>16-ING</v>
      </c>
      <c r="B108" s="43">
        <f t="shared" si="8"/>
        <v>107</v>
      </c>
      <c r="C108" s="49" t="s">
        <v>149</v>
      </c>
      <c r="D108" s="45" t="s">
        <v>172</v>
      </c>
      <c r="E108" s="31" t="s">
        <v>112</v>
      </c>
      <c r="F108" s="45" t="s">
        <v>180</v>
      </c>
      <c r="G108" s="56" t="s">
        <v>17</v>
      </c>
      <c r="H108" s="56" t="s">
        <v>24</v>
      </c>
      <c r="I108" s="46">
        <v>10000</v>
      </c>
      <c r="J108" s="38"/>
      <c r="K108" s="38"/>
      <c r="L108" s="38"/>
      <c r="M108" s="38">
        <f>Tabla1[[#This Row],[SALARIO MENSUAL]]*2.87%</f>
        <v>287</v>
      </c>
      <c r="N108" s="38">
        <f>Tabla1[[#This Row],[SALARIO MENSUAL]]*3.04%</f>
        <v>304</v>
      </c>
      <c r="O108" s="38"/>
      <c r="P108" s="38"/>
      <c r="Q108" s="38">
        <v>1817.23</v>
      </c>
      <c r="R108" s="38">
        <f t="shared" si="9"/>
        <v>25</v>
      </c>
      <c r="S108" s="38">
        <f t="shared" si="10"/>
        <v>50</v>
      </c>
      <c r="T108" s="38">
        <f>SUM(Tabla1[[#This Row],[IMPUESTO SOBRE LA RENTA]:[ASP]])</f>
        <v>2483.23</v>
      </c>
      <c r="U108" s="47">
        <f>Tabla1[[#This Row],[SALARIO MENSUAL]]-Tabla1[[#This Row],[TOTAL DESCUENTOS]]</f>
        <v>7516.77</v>
      </c>
      <c r="V108" s="1"/>
      <c r="W108" s="1"/>
      <c r="X108" s="1"/>
      <c r="Y108" s="1"/>
      <c r="Z108" s="1"/>
      <c r="AA108" s="1"/>
    </row>
    <row r="109" spans="1:27" ht="31.5" customHeight="1" x14ac:dyDescent="0.25">
      <c r="A109" s="42" t="str">
        <f>VLOOKUP(D109,'validación de datos'!$B$2:$C$17,2,FALSE)</f>
        <v>16-ING</v>
      </c>
      <c r="B109" s="43">
        <f t="shared" si="8"/>
        <v>108</v>
      </c>
      <c r="C109" s="53" t="s">
        <v>150</v>
      </c>
      <c r="D109" s="45" t="s">
        <v>172</v>
      </c>
      <c r="E109" s="31" t="s">
        <v>112</v>
      </c>
      <c r="F109" s="45" t="s">
        <v>180</v>
      </c>
      <c r="G109" s="56" t="s">
        <v>17</v>
      </c>
      <c r="H109" s="56" t="s">
        <v>24</v>
      </c>
      <c r="I109" s="46">
        <v>10000</v>
      </c>
      <c r="J109" s="38"/>
      <c r="K109" s="46"/>
      <c r="L109" s="38"/>
      <c r="M109" s="38">
        <f>Tabla1[[#This Row],[SALARIO MENSUAL]]*2.87%</f>
        <v>287</v>
      </c>
      <c r="N109" s="38">
        <f>Tabla1[[#This Row],[SALARIO MENSUAL]]*3.04%</f>
        <v>304</v>
      </c>
      <c r="O109" s="38"/>
      <c r="P109" s="38"/>
      <c r="Q109" s="38"/>
      <c r="R109" s="38">
        <f t="shared" si="9"/>
        <v>25</v>
      </c>
      <c r="S109" s="38">
        <f t="shared" si="10"/>
        <v>50</v>
      </c>
      <c r="T109" s="38">
        <f>SUM(Tabla1[[#This Row],[IMPUESTO SOBRE LA RENTA]:[ASP]])</f>
        <v>666</v>
      </c>
      <c r="U109" s="47">
        <f>Tabla1[[#This Row],[SALARIO MENSUAL]]-Tabla1[[#This Row],[TOTAL DESCUENTOS]]</f>
        <v>9334</v>
      </c>
      <c r="V109" s="1"/>
      <c r="W109" s="1"/>
      <c r="X109" s="1"/>
      <c r="Y109" s="1"/>
      <c r="Z109" s="1"/>
      <c r="AA109" s="1"/>
    </row>
    <row r="110" spans="1:27" ht="31.5" customHeight="1" x14ac:dyDescent="0.25">
      <c r="A110" s="54" t="str">
        <f>VLOOKUP(D110,'validación de datos'!$B$2:$C$17,2,FALSE)</f>
        <v>16-ING</v>
      </c>
      <c r="B110" s="43">
        <f t="shared" si="8"/>
        <v>109</v>
      </c>
      <c r="C110" s="49" t="s">
        <v>151</v>
      </c>
      <c r="D110" s="45" t="s">
        <v>172</v>
      </c>
      <c r="E110" s="31" t="s">
        <v>112</v>
      </c>
      <c r="F110" s="45" t="s">
        <v>180</v>
      </c>
      <c r="G110" s="56" t="s">
        <v>17</v>
      </c>
      <c r="H110" s="56" t="s">
        <v>24</v>
      </c>
      <c r="I110" s="46">
        <v>10000</v>
      </c>
      <c r="J110" s="38"/>
      <c r="K110" s="38"/>
      <c r="L110" s="38"/>
      <c r="M110" s="38">
        <f>Tabla1[[#This Row],[SALARIO MENSUAL]]*2.87%</f>
        <v>287</v>
      </c>
      <c r="N110" s="38">
        <f>Tabla1[[#This Row],[SALARIO MENSUAL]]*3.04%</f>
        <v>304</v>
      </c>
      <c r="O110" s="38"/>
      <c r="P110" s="38"/>
      <c r="Q110" s="38"/>
      <c r="R110" s="38">
        <f t="shared" si="9"/>
        <v>25</v>
      </c>
      <c r="S110" s="38">
        <f t="shared" si="10"/>
        <v>50</v>
      </c>
      <c r="T110" s="38">
        <f>SUM(Tabla1[[#This Row],[IMPUESTO SOBRE LA RENTA]:[ASP]])</f>
        <v>666</v>
      </c>
      <c r="U110" s="47">
        <f>Tabla1[[#This Row],[SALARIO MENSUAL]]-Tabla1[[#This Row],[TOTAL DESCUENTOS]]</f>
        <v>9334</v>
      </c>
      <c r="V110" s="1"/>
      <c r="W110" s="1"/>
      <c r="X110" s="1"/>
      <c r="Y110" s="1"/>
      <c r="Z110" s="1"/>
      <c r="AA110" s="1"/>
    </row>
    <row r="111" spans="1:27" ht="31.5" customHeight="1" x14ac:dyDescent="0.25">
      <c r="A111" s="54" t="str">
        <f>VLOOKUP(D111,'validación de datos'!$B$2:$C$17,2,FALSE)</f>
        <v>16-ING</v>
      </c>
      <c r="B111" s="43">
        <f t="shared" si="8"/>
        <v>110</v>
      </c>
      <c r="C111" s="49" t="s">
        <v>152</v>
      </c>
      <c r="D111" s="45" t="s">
        <v>172</v>
      </c>
      <c r="E111" s="31" t="s">
        <v>112</v>
      </c>
      <c r="F111" s="45" t="s">
        <v>180</v>
      </c>
      <c r="G111" s="56" t="s">
        <v>17</v>
      </c>
      <c r="H111" s="56" t="s">
        <v>24</v>
      </c>
      <c r="I111" s="46">
        <v>10000</v>
      </c>
      <c r="J111" s="38"/>
      <c r="K111" s="38"/>
      <c r="L111" s="38"/>
      <c r="M111" s="38">
        <f>Tabla1[[#This Row],[SALARIO MENSUAL]]*2.87%</f>
        <v>287</v>
      </c>
      <c r="N111" s="38">
        <f>Tabla1[[#This Row],[SALARIO MENSUAL]]*3.04%</f>
        <v>304</v>
      </c>
      <c r="O111" s="38"/>
      <c r="P111" s="38"/>
      <c r="Q111" s="38"/>
      <c r="R111" s="38">
        <f t="shared" si="9"/>
        <v>25</v>
      </c>
      <c r="S111" s="38">
        <f t="shared" si="10"/>
        <v>50</v>
      </c>
      <c r="T111" s="38">
        <f>SUM(Tabla1[[#This Row],[IMPUESTO SOBRE LA RENTA]:[ASP]])</f>
        <v>666</v>
      </c>
      <c r="U111" s="47">
        <f>Tabla1[[#This Row],[SALARIO MENSUAL]]-Tabla1[[#This Row],[TOTAL DESCUENTOS]]</f>
        <v>9334</v>
      </c>
      <c r="V111" s="1"/>
      <c r="W111" s="1"/>
      <c r="X111" s="1"/>
      <c r="Y111" s="1"/>
      <c r="Z111" s="1"/>
      <c r="AA111" s="1"/>
    </row>
    <row r="112" spans="1:27" ht="31.5" customHeight="1" x14ac:dyDescent="0.25">
      <c r="A112" s="54" t="str">
        <f>VLOOKUP(D112,'validación de datos'!$B$2:$C$17,2,FALSE)</f>
        <v>16-ING</v>
      </c>
      <c r="B112" s="43">
        <f t="shared" si="8"/>
        <v>111</v>
      </c>
      <c r="C112" s="49" t="s">
        <v>241</v>
      </c>
      <c r="D112" s="45" t="s">
        <v>172</v>
      </c>
      <c r="E112" s="31" t="s">
        <v>176</v>
      </c>
      <c r="F112" s="45" t="s">
        <v>180</v>
      </c>
      <c r="G112" s="56" t="s">
        <v>17</v>
      </c>
      <c r="H112" s="56" t="s">
        <v>18</v>
      </c>
      <c r="I112" s="46">
        <v>10000</v>
      </c>
      <c r="J112" s="38"/>
      <c r="K112" s="38"/>
      <c r="L112" s="38"/>
      <c r="M112" s="38">
        <f>Tabla1[[#This Row],[SALARIO MENSUAL]]*2.87%</f>
        <v>287</v>
      </c>
      <c r="N112" s="38">
        <f>Tabla1[[#This Row],[SALARIO MENSUAL]]*3.04%</f>
        <v>304</v>
      </c>
      <c r="O112" s="38"/>
      <c r="P112" s="38">
        <v>0</v>
      </c>
      <c r="Q112" s="38"/>
      <c r="R112" s="38">
        <f t="shared" si="9"/>
        <v>25</v>
      </c>
      <c r="S112" s="38">
        <f t="shared" si="10"/>
        <v>50</v>
      </c>
      <c r="T112" s="38">
        <f>SUM(Tabla1[[#This Row],[IMPUESTO SOBRE LA RENTA]:[ASP]])</f>
        <v>666</v>
      </c>
      <c r="U112" s="47">
        <f>Tabla1[[#This Row],[SALARIO MENSUAL]]-Tabla1[[#This Row],[TOTAL DESCUENTOS]]</f>
        <v>9334</v>
      </c>
      <c r="V112" s="1"/>
      <c r="W112" s="1"/>
      <c r="X112" s="1"/>
      <c r="Y112" s="1"/>
      <c r="Z112" s="1"/>
      <c r="AA112" s="1"/>
    </row>
    <row r="113" spans="1:27" ht="31.5" customHeight="1" x14ac:dyDescent="0.25">
      <c r="A113" s="54" t="str">
        <f>VLOOKUP(D113,'validación de datos'!$B$2:$C$17,2,FALSE)</f>
        <v>16-ING</v>
      </c>
      <c r="B113" s="43">
        <f t="shared" si="8"/>
        <v>112</v>
      </c>
      <c r="C113" s="49" t="s">
        <v>153</v>
      </c>
      <c r="D113" s="45" t="s">
        <v>172</v>
      </c>
      <c r="E113" s="33" t="s">
        <v>178</v>
      </c>
      <c r="F113" s="48" t="s">
        <v>181</v>
      </c>
      <c r="G113" s="56" t="s">
        <v>17</v>
      </c>
      <c r="H113" s="56" t="s">
        <v>257</v>
      </c>
      <c r="I113" s="46">
        <v>35000</v>
      </c>
      <c r="J113" s="38"/>
      <c r="K113" s="38"/>
      <c r="L113" s="38"/>
      <c r="M113" s="38">
        <f>Tabla1[[#This Row],[SALARIO MENSUAL]]*2.87%</f>
        <v>1004.5</v>
      </c>
      <c r="N113" s="38">
        <f>Tabla1[[#This Row],[SALARIO MENSUAL]]*3.04%</f>
        <v>1064</v>
      </c>
      <c r="O113" s="38"/>
      <c r="P113" s="38"/>
      <c r="Q113" s="38">
        <v>0</v>
      </c>
      <c r="R113" s="38">
        <f t="shared" si="9"/>
        <v>25</v>
      </c>
      <c r="S113" s="38">
        <f t="shared" si="10"/>
        <v>50</v>
      </c>
      <c r="T113" s="38">
        <f>SUM(Tabla1[[#This Row],[IMPUESTO SOBRE LA RENTA]:[ASP]])</f>
        <v>2143.5</v>
      </c>
      <c r="U113" s="47">
        <f>Tabla1[[#This Row],[SALARIO MENSUAL]]-Tabla1[[#This Row],[TOTAL DESCUENTOS]]</f>
        <v>32856.5</v>
      </c>
      <c r="V113" s="1"/>
      <c r="W113" s="1"/>
      <c r="X113" s="1"/>
      <c r="Y113" s="1"/>
      <c r="Z113" s="1"/>
      <c r="AA113" s="1"/>
    </row>
    <row r="114" spans="1:27" ht="31.5" customHeight="1" x14ac:dyDescent="0.25">
      <c r="A114" s="54" t="str">
        <f>VLOOKUP(D114,'validación de datos'!$B$2:$C$17,2,FALSE)</f>
        <v>16-ING</v>
      </c>
      <c r="B114" s="43">
        <f t="shared" si="8"/>
        <v>113</v>
      </c>
      <c r="C114" s="49" t="s">
        <v>154</v>
      </c>
      <c r="D114" s="45" t="s">
        <v>172</v>
      </c>
      <c r="E114" s="32" t="s">
        <v>176</v>
      </c>
      <c r="F114" s="48" t="s">
        <v>182</v>
      </c>
      <c r="G114" s="56" t="s">
        <v>17</v>
      </c>
      <c r="H114" s="56" t="s">
        <v>18</v>
      </c>
      <c r="I114" s="46">
        <v>16000</v>
      </c>
      <c r="J114" s="38"/>
      <c r="K114" s="38"/>
      <c r="L114" s="38"/>
      <c r="M114" s="38">
        <f>Tabla1[[#This Row],[SALARIO MENSUAL]]*2.87%</f>
        <v>459.2</v>
      </c>
      <c r="N114" s="38">
        <f>Tabla1[[#This Row],[SALARIO MENSUAL]]*3.04%</f>
        <v>486.4</v>
      </c>
      <c r="O114" s="38"/>
      <c r="P114" s="38">
        <v>500</v>
      </c>
      <c r="Q114" s="38">
        <v>0</v>
      </c>
      <c r="R114" s="38">
        <f t="shared" si="9"/>
        <v>25</v>
      </c>
      <c r="S114" s="38">
        <f t="shared" si="10"/>
        <v>50</v>
      </c>
      <c r="T114" s="38">
        <f>SUM(Tabla1[[#This Row],[IMPUESTO SOBRE LA RENTA]:[ASP]])</f>
        <v>1520.6</v>
      </c>
      <c r="U114" s="47">
        <f>Tabla1[[#This Row],[SALARIO MENSUAL]]-Tabla1[[#This Row],[TOTAL DESCUENTOS]]</f>
        <v>14479.4</v>
      </c>
      <c r="V114" s="1"/>
      <c r="W114" s="1"/>
      <c r="X114" s="1"/>
      <c r="Y114" s="1"/>
      <c r="Z114" s="1"/>
      <c r="AA114" s="1"/>
    </row>
    <row r="115" spans="1:27" ht="31.5" customHeight="1" x14ac:dyDescent="0.25">
      <c r="A115" s="54" t="str">
        <f>VLOOKUP(D115,'validación de datos'!$B$2:$C$17,2,FALSE)</f>
        <v>16-ING</v>
      </c>
      <c r="B115" s="43">
        <f t="shared" si="8"/>
        <v>114</v>
      </c>
      <c r="C115" s="49" t="s">
        <v>155</v>
      </c>
      <c r="D115" s="45" t="s">
        <v>172</v>
      </c>
      <c r="E115" s="32" t="s">
        <v>184</v>
      </c>
      <c r="F115" s="48" t="s">
        <v>182</v>
      </c>
      <c r="G115" s="56" t="s">
        <v>17</v>
      </c>
      <c r="H115" s="56" t="s">
        <v>18</v>
      </c>
      <c r="I115" s="46">
        <v>10000</v>
      </c>
      <c r="J115" s="38"/>
      <c r="K115" s="38"/>
      <c r="L115" s="38"/>
      <c r="M115" s="38">
        <f>Tabla1[[#This Row],[SALARIO MENSUAL]]*2.87%</f>
        <v>287</v>
      </c>
      <c r="N115" s="38">
        <f>Tabla1[[#This Row],[SALARIO MENSUAL]]*3.04%</f>
        <v>304</v>
      </c>
      <c r="O115" s="38"/>
      <c r="P115" s="38"/>
      <c r="Q115" s="38"/>
      <c r="R115" s="38">
        <f t="shared" si="9"/>
        <v>25</v>
      </c>
      <c r="S115" s="38">
        <f t="shared" si="10"/>
        <v>50</v>
      </c>
      <c r="T115" s="38">
        <f>SUM(Tabla1[[#This Row],[IMPUESTO SOBRE LA RENTA]:[ASP]])</f>
        <v>666</v>
      </c>
      <c r="U115" s="47">
        <f>Tabla1[[#This Row],[SALARIO MENSUAL]]-Tabla1[[#This Row],[TOTAL DESCUENTOS]]</f>
        <v>9334</v>
      </c>
      <c r="V115" s="1"/>
      <c r="W115" s="1"/>
      <c r="X115" s="1"/>
      <c r="Y115" s="1"/>
      <c r="Z115" s="1"/>
      <c r="AA115" s="1"/>
    </row>
    <row r="116" spans="1:27" ht="31.5" customHeight="1" x14ac:dyDescent="0.25">
      <c r="A116" s="54" t="str">
        <f>VLOOKUP(D116,'validación de datos'!$B$2:$C$17,2,FALSE)</f>
        <v>16-ING</v>
      </c>
      <c r="B116" s="43">
        <f t="shared" si="8"/>
        <v>115</v>
      </c>
      <c r="C116" s="49" t="s">
        <v>124</v>
      </c>
      <c r="D116" s="45" t="s">
        <v>172</v>
      </c>
      <c r="E116" s="36" t="s">
        <v>177</v>
      </c>
      <c r="F116" s="48" t="s">
        <v>182</v>
      </c>
      <c r="G116" s="56" t="s">
        <v>17</v>
      </c>
      <c r="H116" s="56" t="s">
        <v>18</v>
      </c>
      <c r="I116" s="46">
        <v>10000</v>
      </c>
      <c r="J116" s="38"/>
      <c r="K116" s="38"/>
      <c r="L116" s="38"/>
      <c r="M116" s="38">
        <f>Tabla1[[#This Row],[SALARIO MENSUAL]]*2.87%</f>
        <v>287</v>
      </c>
      <c r="N116" s="38">
        <f>Tabla1[[#This Row],[SALARIO MENSUAL]]*3.04%</f>
        <v>304</v>
      </c>
      <c r="O116" s="38"/>
      <c r="P116" s="38"/>
      <c r="Q116" s="38"/>
      <c r="R116" s="38">
        <f t="shared" si="9"/>
        <v>25</v>
      </c>
      <c r="S116" s="38">
        <f t="shared" si="10"/>
        <v>50</v>
      </c>
      <c r="T116" s="38">
        <f>SUM(Tabla1[[#This Row],[IMPUESTO SOBRE LA RENTA]:[ASP]])</f>
        <v>666</v>
      </c>
      <c r="U116" s="47">
        <f>Tabla1[[#This Row],[SALARIO MENSUAL]]-Tabla1[[#This Row],[TOTAL DESCUENTOS]]</f>
        <v>9334</v>
      </c>
      <c r="V116" s="1"/>
      <c r="W116" s="1"/>
      <c r="X116" s="1"/>
      <c r="Y116" s="1"/>
      <c r="Z116" s="1"/>
      <c r="AA116" s="1"/>
    </row>
    <row r="117" spans="1:27" ht="31.5" customHeight="1" x14ac:dyDescent="0.25">
      <c r="A117" s="54" t="str">
        <f>VLOOKUP(D117,'validación de datos'!$B$2:$C$17,2,FALSE)</f>
        <v>16-ING</v>
      </c>
      <c r="B117" s="43">
        <f t="shared" si="8"/>
        <v>116</v>
      </c>
      <c r="C117" s="49" t="s">
        <v>156</v>
      </c>
      <c r="D117" s="45" t="s">
        <v>172</v>
      </c>
      <c r="E117" s="31" t="s">
        <v>178</v>
      </c>
      <c r="F117" s="45" t="s">
        <v>183</v>
      </c>
      <c r="G117" s="56" t="s">
        <v>17</v>
      </c>
      <c r="H117" s="56" t="s">
        <v>24</v>
      </c>
      <c r="I117" s="46">
        <v>14000</v>
      </c>
      <c r="J117" s="38"/>
      <c r="K117" s="38"/>
      <c r="L117" s="38"/>
      <c r="M117" s="38">
        <f>Tabla1[[#This Row],[SALARIO MENSUAL]]*2.87%</f>
        <v>401.8</v>
      </c>
      <c r="N117" s="38">
        <f>Tabla1[[#This Row],[SALARIO MENSUAL]]*3.04%</f>
        <v>425.6</v>
      </c>
      <c r="O117" s="38"/>
      <c r="P117" s="38"/>
      <c r="Q117" s="38"/>
      <c r="R117" s="38">
        <f t="shared" si="9"/>
        <v>25</v>
      </c>
      <c r="S117" s="38">
        <f t="shared" si="10"/>
        <v>50</v>
      </c>
      <c r="T117" s="38">
        <f>SUM(Tabla1[[#This Row],[IMPUESTO SOBRE LA RENTA]:[ASP]])</f>
        <v>902.40000000000009</v>
      </c>
      <c r="U117" s="47">
        <f>Tabla1[[#This Row],[SALARIO MENSUAL]]-Tabla1[[#This Row],[TOTAL DESCUENTOS]]</f>
        <v>13097.6</v>
      </c>
      <c r="V117" s="1"/>
      <c r="W117" s="1"/>
      <c r="X117" s="1"/>
      <c r="Y117" s="1"/>
      <c r="Z117" s="1"/>
      <c r="AA117" s="1"/>
    </row>
    <row r="118" spans="1:27" ht="31.5" customHeight="1" x14ac:dyDescent="0.25">
      <c r="A118" s="54" t="str">
        <f>VLOOKUP(D118,'validación de datos'!$B$2:$C$17,2,FALSE)</f>
        <v>16-ING</v>
      </c>
      <c r="B118" s="43">
        <f t="shared" si="8"/>
        <v>117</v>
      </c>
      <c r="C118" s="49" t="s">
        <v>157</v>
      </c>
      <c r="D118" s="45" t="s">
        <v>172</v>
      </c>
      <c r="E118" s="36" t="s">
        <v>176</v>
      </c>
      <c r="F118" s="45" t="s">
        <v>183</v>
      </c>
      <c r="G118" s="56" t="s">
        <v>17</v>
      </c>
      <c r="H118" s="56" t="s">
        <v>18</v>
      </c>
      <c r="I118" s="46">
        <v>10000</v>
      </c>
      <c r="J118" s="38"/>
      <c r="K118" s="38"/>
      <c r="L118" s="38"/>
      <c r="M118" s="38">
        <f>Tabla1[[#This Row],[SALARIO MENSUAL]]*2.87%</f>
        <v>287</v>
      </c>
      <c r="N118" s="38">
        <f>Tabla1[[#This Row],[SALARIO MENSUAL]]*3.04%</f>
        <v>304</v>
      </c>
      <c r="O118" s="38"/>
      <c r="P118" s="38"/>
      <c r="Q118" s="38"/>
      <c r="R118" s="38">
        <f t="shared" si="9"/>
        <v>25</v>
      </c>
      <c r="S118" s="38">
        <f t="shared" si="10"/>
        <v>50</v>
      </c>
      <c r="T118" s="38">
        <f>SUM(Tabla1[[#This Row],[IMPUESTO SOBRE LA RENTA]:[ASP]])</f>
        <v>666</v>
      </c>
      <c r="U118" s="47">
        <f>Tabla1[[#This Row],[SALARIO MENSUAL]]-Tabla1[[#This Row],[TOTAL DESCUENTOS]]</f>
        <v>9334</v>
      </c>
      <c r="V118" s="1"/>
      <c r="W118" s="1"/>
      <c r="X118" s="1"/>
      <c r="Y118" s="1"/>
      <c r="Z118" s="1"/>
      <c r="AA118" s="1"/>
    </row>
    <row r="119" spans="1:27" ht="31.5" customHeight="1" x14ac:dyDescent="0.25">
      <c r="A119" s="54" t="str">
        <f>VLOOKUP(D119,'validación de datos'!$B$2:$C$17,2,FALSE)</f>
        <v>16-ING</v>
      </c>
      <c r="B119" s="43">
        <f t="shared" si="8"/>
        <v>118</v>
      </c>
      <c r="C119" s="49" t="s">
        <v>158</v>
      </c>
      <c r="D119" s="45" t="s">
        <v>172</v>
      </c>
      <c r="E119" s="36" t="s">
        <v>178</v>
      </c>
      <c r="F119" s="45" t="s">
        <v>185</v>
      </c>
      <c r="G119" s="56" t="s">
        <v>17</v>
      </c>
      <c r="H119" s="56" t="s">
        <v>18</v>
      </c>
      <c r="I119" s="46">
        <v>33000</v>
      </c>
      <c r="J119" s="38"/>
      <c r="K119" s="38"/>
      <c r="L119" s="38">
        <v>0</v>
      </c>
      <c r="M119" s="38">
        <f>Tabla1[[#This Row],[SALARIO MENSUAL]]*2.87%</f>
        <v>947.1</v>
      </c>
      <c r="N119" s="38">
        <f>Tabla1[[#This Row],[SALARIO MENSUAL]]*3.04%</f>
        <v>1003.2</v>
      </c>
      <c r="O119" s="38">
        <v>0</v>
      </c>
      <c r="P119" s="38"/>
      <c r="Q119" s="38"/>
      <c r="R119" s="38">
        <f t="shared" si="9"/>
        <v>25</v>
      </c>
      <c r="S119" s="38">
        <f t="shared" si="10"/>
        <v>50</v>
      </c>
      <c r="T119" s="38">
        <f>SUM(Tabla1[[#This Row],[IMPUESTO SOBRE LA RENTA]:[ASP]])</f>
        <v>2025.3000000000002</v>
      </c>
      <c r="U119" s="47">
        <f>Tabla1[[#This Row],[SALARIO MENSUAL]]-Tabla1[[#This Row],[TOTAL DESCUENTOS]]</f>
        <v>30974.7</v>
      </c>
      <c r="V119" s="1"/>
      <c r="W119" s="1"/>
      <c r="X119" s="1"/>
      <c r="Y119" s="1"/>
      <c r="Z119" s="1"/>
      <c r="AA119" s="1"/>
    </row>
    <row r="120" spans="1:27" ht="31.5" customHeight="1" x14ac:dyDescent="0.25">
      <c r="A120" s="54" t="str">
        <f>VLOOKUP(D120,'validación de datos'!$B$2:$C$17,2,FALSE)</f>
        <v>16-ING</v>
      </c>
      <c r="B120" s="43">
        <f t="shared" si="8"/>
        <v>119</v>
      </c>
      <c r="C120" s="49" t="s">
        <v>159</v>
      </c>
      <c r="D120" s="45" t="s">
        <v>172</v>
      </c>
      <c r="E120" s="32" t="s">
        <v>184</v>
      </c>
      <c r="F120" s="45" t="s">
        <v>185</v>
      </c>
      <c r="G120" s="56" t="s">
        <v>17</v>
      </c>
      <c r="H120" s="56" t="s">
        <v>18</v>
      </c>
      <c r="I120" s="46">
        <v>22000</v>
      </c>
      <c r="J120" s="38">
        <v>0</v>
      </c>
      <c r="K120" s="38"/>
      <c r="L120" s="38"/>
      <c r="M120" s="38">
        <f>Tabla1[[#This Row],[SALARIO MENSUAL]]*2.87%</f>
        <v>631.4</v>
      </c>
      <c r="N120" s="38">
        <f>Tabla1[[#This Row],[SALARIO MENSUAL]]*3.04%</f>
        <v>668.8</v>
      </c>
      <c r="O120" s="38">
        <v>100</v>
      </c>
      <c r="P120" s="38"/>
      <c r="Q120" s="38">
        <v>9770.32</v>
      </c>
      <c r="R120" s="38">
        <f t="shared" si="9"/>
        <v>25</v>
      </c>
      <c r="S120" s="38">
        <f t="shared" si="10"/>
        <v>50</v>
      </c>
      <c r="T120" s="38">
        <f>SUM(Tabla1[[#This Row],[IMPUESTO SOBRE LA RENTA]:[ASP]])</f>
        <v>11245.52</v>
      </c>
      <c r="U120" s="47">
        <f>Tabla1[[#This Row],[SALARIO MENSUAL]]-Tabla1[[#This Row],[TOTAL DESCUENTOS]]</f>
        <v>10754.48</v>
      </c>
      <c r="V120" s="1"/>
      <c r="W120" s="1"/>
      <c r="X120" s="1"/>
      <c r="Y120" s="1"/>
      <c r="Z120" s="1"/>
      <c r="AA120" s="1"/>
    </row>
    <row r="121" spans="1:27" ht="32.25" customHeight="1" x14ac:dyDescent="0.25">
      <c r="A121" s="54" t="str">
        <f>VLOOKUP(D121,'validación de datos'!$B$2:$C$17,2,FALSE)</f>
        <v>16-ING</v>
      </c>
      <c r="B121" s="43">
        <f t="shared" si="8"/>
        <v>120</v>
      </c>
      <c r="C121" s="49" t="s">
        <v>160</v>
      </c>
      <c r="D121" s="45" t="s">
        <v>172</v>
      </c>
      <c r="E121" s="31" t="s">
        <v>175</v>
      </c>
      <c r="F121" s="45" t="s">
        <v>185</v>
      </c>
      <c r="G121" s="56" t="s">
        <v>17</v>
      </c>
      <c r="H121" s="56" t="s">
        <v>18</v>
      </c>
      <c r="I121" s="46">
        <v>20000</v>
      </c>
      <c r="J121" s="38"/>
      <c r="K121" s="38"/>
      <c r="L121" s="38"/>
      <c r="M121" s="38">
        <f>Tabla1[[#This Row],[SALARIO MENSUAL]]*2.87%</f>
        <v>574</v>
      </c>
      <c r="N121" s="38">
        <f>Tabla1[[#This Row],[SALARIO MENSUAL]]*3.04%</f>
        <v>608</v>
      </c>
      <c r="O121" s="38"/>
      <c r="P121" s="38"/>
      <c r="Q121" s="38"/>
      <c r="R121" s="38">
        <f t="shared" si="9"/>
        <v>25</v>
      </c>
      <c r="S121" s="38">
        <f t="shared" si="10"/>
        <v>50</v>
      </c>
      <c r="T121" s="38">
        <f>SUM(Tabla1[[#This Row],[IMPUESTO SOBRE LA RENTA]:[ASP]])</f>
        <v>1257</v>
      </c>
      <c r="U121" s="47">
        <f>Tabla1[[#This Row],[SALARIO MENSUAL]]-Tabla1[[#This Row],[TOTAL DESCUENTOS]]</f>
        <v>18743</v>
      </c>
      <c r="V121" s="1"/>
      <c r="W121" s="1"/>
      <c r="X121" s="1"/>
      <c r="Y121" s="1"/>
      <c r="Z121" s="1"/>
      <c r="AA121" s="1"/>
    </row>
    <row r="122" spans="1:27" ht="30" customHeight="1" x14ac:dyDescent="0.25">
      <c r="A122" s="54" t="str">
        <f>VLOOKUP(D122,'validación de datos'!$B$2:$C$17,2,FALSE)</f>
        <v>16-ING</v>
      </c>
      <c r="B122" s="43">
        <f t="shared" si="8"/>
        <v>121</v>
      </c>
      <c r="C122" s="49" t="s">
        <v>242</v>
      </c>
      <c r="D122" s="45" t="s">
        <v>172</v>
      </c>
      <c r="E122" s="31" t="s">
        <v>175</v>
      </c>
      <c r="F122" s="45" t="s">
        <v>185</v>
      </c>
      <c r="G122" s="56" t="s">
        <v>17</v>
      </c>
      <c r="H122" s="56" t="s">
        <v>18</v>
      </c>
      <c r="I122" s="46">
        <v>13000</v>
      </c>
      <c r="J122" s="38"/>
      <c r="K122" s="38"/>
      <c r="L122" s="38"/>
      <c r="M122" s="38">
        <f>Tabla1[[#This Row],[SALARIO MENSUAL]]*2.87%</f>
        <v>373.1</v>
      </c>
      <c r="N122" s="38">
        <f>Tabla1[[#This Row],[SALARIO MENSUAL]]*3.04%</f>
        <v>395.2</v>
      </c>
      <c r="O122" s="38"/>
      <c r="P122" s="38"/>
      <c r="Q122" s="38"/>
      <c r="R122" s="38">
        <f t="shared" si="9"/>
        <v>25</v>
      </c>
      <c r="S122" s="38">
        <f t="shared" si="10"/>
        <v>50</v>
      </c>
      <c r="T122" s="38">
        <f>SUM(Tabla1[[#This Row],[IMPUESTO SOBRE LA RENTA]:[ASP]])</f>
        <v>843.3</v>
      </c>
      <c r="U122" s="47">
        <f>Tabla1[[#This Row],[SALARIO MENSUAL]]-Tabla1[[#This Row],[TOTAL DESCUENTOS]]</f>
        <v>12156.7</v>
      </c>
    </row>
    <row r="123" spans="1:27" ht="30.6" customHeight="1" x14ac:dyDescent="0.25">
      <c r="A123" s="63" t="s">
        <v>163</v>
      </c>
      <c r="B123" s="64"/>
      <c r="C123" s="64"/>
      <c r="D123" s="64"/>
      <c r="E123" s="64"/>
      <c r="F123" s="64"/>
      <c r="G123" s="64"/>
      <c r="H123" s="64"/>
      <c r="I123" s="65">
        <f>SUM(Tabla1[SALARIO MENSUAL])</f>
        <v>4302600</v>
      </c>
      <c r="J123" s="65">
        <f>SUM(Tabla1[IMPUESTO SOBRE LA RENTA])</f>
        <v>258537.05999999994</v>
      </c>
      <c r="K123" s="65">
        <f>SUM(Tabla1[SEGURO ADICIONAL])</f>
        <v>17891.930000000004</v>
      </c>
      <c r="L123" s="65">
        <f>SUM(Tabla1[SEGURO DEPENDIENTE,TSS])</f>
        <v>8100.7199999999993</v>
      </c>
      <c r="M123" s="65">
        <f>SUM(Tabla1[FONDO DE PENSIÓN])</f>
        <v>123484.61999999997</v>
      </c>
      <c r="N123" s="65">
        <f>SUM(Tabla1[SEG. FAM. DE SALUD])</f>
        <v>128294.83999999982</v>
      </c>
      <c r="O123" s="65">
        <f>SUM(Tabla1[INAVI])</f>
        <v>1480</v>
      </c>
      <c r="P123" s="65">
        <f>SUM(Tabla1[COOP. S. J.])</f>
        <v>92724</v>
      </c>
      <c r="Q123" s="65">
        <f>SUM(Tabla1[OTROS])</f>
        <v>77431.22</v>
      </c>
      <c r="R123" s="65">
        <f>SUM(Tabla1[INAVI2])</f>
        <v>3025</v>
      </c>
      <c r="S123" s="65">
        <f>SUM(Tabla1[ASP])</f>
        <v>6050</v>
      </c>
      <c r="T123" s="65">
        <f>SUM(Tabla1[TOTAL DESCUENTOS])</f>
        <v>717019.38999999978</v>
      </c>
      <c r="U123" s="66">
        <f>SUM(Tabla1[NETO A PAGAR])</f>
        <v>3585580.6099999994</v>
      </c>
    </row>
    <row r="124" spans="1:27" ht="15" customHeight="1" x14ac:dyDescent="0.25">
      <c r="U124" s="28"/>
    </row>
    <row r="125" spans="1:27" ht="15" customHeight="1" x14ac:dyDescent="0.25"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</sheetData>
  <pageMargins left="0.47244094488188981" right="0.51181102362204722" top="1.1417322834645669" bottom="0.74803149606299213" header="0.31496062992125984" footer="0.31496062992125984"/>
  <pageSetup paperSize="5" scale="50" orientation="landscape" r:id="rId1"/>
  <headerFooter>
    <oddHeader>&amp;L&amp;G&amp;C&amp;"Futura PT Book,Bold"&amp;16&amp;K002060REPORTE DE NÓMINA&amp;"Futura PT Book,Regular"
EMPLEADOS FIJOS
CORRESPONDIENTE AL MES DE JULIO, 2022&amp;R&amp;G</oddHeader>
    <oddFooter>&amp;C&amp;"Futura PT Book,Regular"&amp;K002060Página &amp;"Futura PT Book,Bold"&amp;KFF0000&amp;P&amp;"Futura PT Book,Regular"&amp;K002060 de &amp;N</oddFooter>
  </headerFooter>
  <ignoredErrors>
    <ignoredError sqref="B2" calculatedColumn="1"/>
  </ignoredErrors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xWindow="498" yWindow="328" count="3">
        <x14:dataValidation type="list" allowBlank="1" showInputMessage="1" showErrorMessage="1" errorTitle="Error" error="El área que intenta ingresar no se encuentra en la estructura orgánica de CORPHOTELS aprobada por el MAP. Por favor, revisar estructura orgánica o faltas ortográficas." xr:uid="{00000000-0002-0000-0000-000000000000}">
          <x14:formula1>
            <xm:f>'validación de datos'!$B$2:$B$17</xm:f>
          </x14:formula1>
          <xm:sqref>D2:D122</xm:sqref>
        </x14:dataValidation>
        <x14:dataValidation type="list" errorStyle="warning" allowBlank="1" showInputMessage="1" showErrorMessage="1" errorTitle="Advertencia" error="El cargo que está ingresando no se encuentra en el manual de cargos de CORPHOTELS aprobada por el MAP. Por favor, revisar manual de cargos o faltas ortográficas." xr:uid="{00000000-0002-0000-0000-000001000000}">
          <x14:formula1>
            <xm:f>'validación de datos'!$D$2:$D$56</xm:f>
          </x14:formula1>
          <xm:sqref>E2:E122</xm:sqref>
        </x14:dataValidation>
        <x14:dataValidation type="list" allowBlank="1" showInputMessage="1" showErrorMessage="1" errorTitle="Error" error="La sede que intenta ingresar no se encuentra forma parte de las propiedades del Estado bajo la supervisión de CORPHOTELS. Por favor, revise faltas ortográficas." xr:uid="{00000000-0002-0000-0000-000002000000}">
          <x14:formula1>
            <xm:f>'validación de datos'!$F$2:$F$20</xm:f>
          </x14:formula1>
          <xm:sqref>F2:F122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1"/>
  <sheetViews>
    <sheetView topLeftCell="A23" zoomScaleNormal="100" workbookViewId="0">
      <selection activeCell="D8" sqref="D8"/>
    </sheetView>
  </sheetViews>
  <sheetFormatPr defaultColWidth="14.42578125" defaultRowHeight="15" customHeight="1" x14ac:dyDescent="0.25"/>
  <cols>
    <col min="2" max="2" width="56.5703125" style="4" customWidth="1"/>
    <col min="3" max="3" width="19.7109375" style="4" customWidth="1"/>
    <col min="4" max="4" width="56.5703125" style="4" bestFit="1" customWidth="1"/>
    <col min="5" max="5" width="23.5703125" style="4" bestFit="1" customWidth="1"/>
    <col min="6" max="6" width="33.85546875" style="4" bestFit="1" customWidth="1"/>
    <col min="7" max="16384" width="14.42578125" style="4"/>
  </cols>
  <sheetData>
    <row r="1" spans="1:20" ht="15.75" customHeight="1" x14ac:dyDescent="0.25">
      <c r="A1" s="18" t="s">
        <v>6</v>
      </c>
      <c r="B1" s="19" t="s">
        <v>161</v>
      </c>
      <c r="C1" s="18" t="s">
        <v>0</v>
      </c>
      <c r="D1" s="19" t="s">
        <v>162</v>
      </c>
      <c r="E1" s="19" t="s">
        <v>5</v>
      </c>
      <c r="F1" s="19" t="s">
        <v>171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customHeight="1" x14ac:dyDescent="0.25">
      <c r="A2" s="15" t="s">
        <v>24</v>
      </c>
      <c r="B2" s="17" t="s">
        <v>66</v>
      </c>
      <c r="C2" s="16" t="s">
        <v>64</v>
      </c>
      <c r="D2" s="9" t="s">
        <v>174</v>
      </c>
      <c r="E2" s="20" t="s">
        <v>17</v>
      </c>
      <c r="F2" s="23" t="s">
        <v>170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5">
      <c r="A3" s="5" t="s">
        <v>18</v>
      </c>
      <c r="B3" s="7" t="s">
        <v>74</v>
      </c>
      <c r="C3" s="6" t="s">
        <v>72</v>
      </c>
      <c r="D3" s="8" t="s">
        <v>192</v>
      </c>
      <c r="E3" s="21" t="s">
        <v>165</v>
      </c>
      <c r="F3" s="24" t="s">
        <v>179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25">
      <c r="B4" s="7" t="s">
        <v>37</v>
      </c>
      <c r="C4" s="6" t="s">
        <v>35</v>
      </c>
      <c r="D4" s="9" t="s">
        <v>86</v>
      </c>
      <c r="E4" s="22" t="s">
        <v>166</v>
      </c>
      <c r="F4" s="24" t="s">
        <v>173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 x14ac:dyDescent="0.25">
      <c r="B5" s="7" t="s">
        <v>32</v>
      </c>
      <c r="C5" s="6" t="s">
        <v>31</v>
      </c>
      <c r="D5" s="9" t="s">
        <v>93</v>
      </c>
      <c r="E5" s="21" t="s">
        <v>164</v>
      </c>
      <c r="F5" s="26" t="s">
        <v>207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 x14ac:dyDescent="0.25">
      <c r="B6" s="10" t="s">
        <v>46</v>
      </c>
      <c r="C6" s="6" t="s">
        <v>45</v>
      </c>
      <c r="D6" s="9" t="s">
        <v>47</v>
      </c>
      <c r="E6" s="21" t="s">
        <v>168</v>
      </c>
      <c r="F6" s="26" t="s">
        <v>206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 x14ac:dyDescent="0.25">
      <c r="B7" s="7" t="s">
        <v>80</v>
      </c>
      <c r="C7" s="6" t="s">
        <v>79</v>
      </c>
      <c r="D7" s="8" t="s">
        <v>39</v>
      </c>
      <c r="E7" s="21" t="s">
        <v>167</v>
      </c>
      <c r="F7" s="24" t="s">
        <v>203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 customHeight="1" x14ac:dyDescent="0.25">
      <c r="B8" s="7" t="s">
        <v>58</v>
      </c>
      <c r="C8" s="6" t="s">
        <v>56</v>
      </c>
      <c r="D8" s="8" t="s">
        <v>69</v>
      </c>
      <c r="E8" s="21" t="s">
        <v>169</v>
      </c>
      <c r="F8" s="23" t="s">
        <v>200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 x14ac:dyDescent="0.25">
      <c r="B9" s="7" t="s">
        <v>15</v>
      </c>
      <c r="C9" s="6" t="s">
        <v>13</v>
      </c>
      <c r="D9" s="9" t="s">
        <v>216</v>
      </c>
      <c r="E9" s="3"/>
      <c r="F9" s="26" t="s">
        <v>205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 x14ac:dyDescent="0.25">
      <c r="B10" s="7" t="s">
        <v>50</v>
      </c>
      <c r="C10" s="6" t="s">
        <v>48</v>
      </c>
      <c r="D10" s="9" t="s">
        <v>213</v>
      </c>
      <c r="E10" s="3"/>
      <c r="F10" s="23" t="s">
        <v>201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 x14ac:dyDescent="0.25">
      <c r="B11" s="10" t="s">
        <v>92</v>
      </c>
      <c r="C11" s="6" t="s">
        <v>90</v>
      </c>
      <c r="D11" s="8" t="s">
        <v>60</v>
      </c>
      <c r="E11" s="3"/>
      <c r="F11" s="24" t="s">
        <v>181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 x14ac:dyDescent="0.25">
      <c r="B12" s="10" t="s">
        <v>84</v>
      </c>
      <c r="C12" s="6" t="s">
        <v>82</v>
      </c>
      <c r="D12" s="8" t="s">
        <v>188</v>
      </c>
      <c r="E12" s="3"/>
      <c r="F12" s="26" t="s">
        <v>209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 x14ac:dyDescent="0.25">
      <c r="B13" s="7" t="s">
        <v>54</v>
      </c>
      <c r="C13" s="6" t="s">
        <v>52</v>
      </c>
      <c r="D13" s="8" t="s">
        <v>194</v>
      </c>
      <c r="E13" s="3"/>
      <c r="F13" s="25" t="s">
        <v>182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 x14ac:dyDescent="0.25">
      <c r="B14" s="10" t="s">
        <v>89</v>
      </c>
      <c r="C14" s="6" t="s">
        <v>87</v>
      </c>
      <c r="D14" s="8" t="s">
        <v>20</v>
      </c>
      <c r="E14" s="3"/>
      <c r="F14" s="26" t="s">
        <v>204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 x14ac:dyDescent="0.25">
      <c r="B15" s="10" t="s">
        <v>97</v>
      </c>
      <c r="C15" s="6" t="s">
        <v>95</v>
      </c>
      <c r="D15" s="8" t="s">
        <v>71</v>
      </c>
      <c r="E15" s="3"/>
      <c r="F15" s="23" t="s">
        <v>180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customHeight="1" x14ac:dyDescent="0.25">
      <c r="B16" s="7" t="s">
        <v>28</v>
      </c>
      <c r="C16" s="6" t="s">
        <v>26</v>
      </c>
      <c r="D16" s="8" t="s">
        <v>102</v>
      </c>
      <c r="E16" s="3"/>
      <c r="F16" s="24" t="s">
        <v>202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2:20" ht="15.75" customHeight="1" x14ac:dyDescent="0.25">
      <c r="B17" s="10" t="s">
        <v>172</v>
      </c>
      <c r="C17" s="13" t="s">
        <v>115</v>
      </c>
      <c r="D17" s="9" t="s">
        <v>187</v>
      </c>
      <c r="E17" s="3"/>
      <c r="F17" s="24" t="s">
        <v>210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2:20" ht="15.75" customHeight="1" x14ac:dyDescent="0.25">
      <c r="B18" s="3"/>
      <c r="C18" s="3"/>
      <c r="D18" s="9" t="s">
        <v>243</v>
      </c>
      <c r="E18" s="3"/>
      <c r="F18" s="27" t="s">
        <v>185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2:20" ht="15.75" customHeight="1" x14ac:dyDescent="0.25">
      <c r="B19" s="3"/>
      <c r="C19" s="3"/>
      <c r="D19" s="9" t="s">
        <v>175</v>
      </c>
      <c r="E19" s="3"/>
      <c r="F19" s="26" t="s">
        <v>208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2:20" ht="15.75" customHeight="1" x14ac:dyDescent="0.25">
      <c r="B20" s="3"/>
      <c r="C20" s="3"/>
      <c r="D20" s="9" t="s">
        <v>186</v>
      </c>
      <c r="E20" s="3"/>
      <c r="F20" s="24" t="s">
        <v>183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2:20" ht="15.75" customHeight="1" x14ac:dyDescent="0.25">
      <c r="B21" s="3"/>
      <c r="C21" s="3"/>
      <c r="D21" s="9" t="s">
        <v>212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2:20" ht="15.75" customHeight="1" x14ac:dyDescent="0.25">
      <c r="B22" s="3"/>
      <c r="C22" s="3"/>
      <c r="D22" s="8" t="s">
        <v>106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2:20" ht="15.75" customHeight="1" x14ac:dyDescent="0.25">
      <c r="B23" s="3"/>
      <c r="C23" s="3"/>
      <c r="D23" s="8" t="s">
        <v>112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2:20" ht="15.75" customHeight="1" x14ac:dyDescent="0.25">
      <c r="B24" s="3"/>
      <c r="C24" s="3"/>
      <c r="D24" s="8" t="s">
        <v>23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2:20" ht="15.75" customHeight="1" x14ac:dyDescent="0.25">
      <c r="B25" s="3"/>
      <c r="C25" s="3"/>
      <c r="D25" s="9" t="s">
        <v>244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2:20" ht="15.75" customHeight="1" x14ac:dyDescent="0.25">
      <c r="B26" s="3"/>
      <c r="C26" s="14"/>
      <c r="D26" s="12" t="s">
        <v>195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2:20" ht="15.75" customHeight="1" x14ac:dyDescent="0.25">
      <c r="B27" s="3"/>
      <c r="C27" s="14"/>
      <c r="D27" s="55" t="s">
        <v>255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2:20" ht="15.75" customHeight="1" x14ac:dyDescent="0.25">
      <c r="B28" s="3"/>
      <c r="C28" s="14"/>
      <c r="D28" s="9" t="s">
        <v>196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2:20" ht="15.75" customHeight="1" x14ac:dyDescent="0.25">
      <c r="B29" s="3"/>
      <c r="C29" s="14"/>
      <c r="D29" s="8" t="s">
        <v>197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2:20" ht="15.75" customHeight="1" x14ac:dyDescent="0.25">
      <c r="B30" s="3"/>
      <c r="C30" s="14"/>
      <c r="D30" s="8" t="s">
        <v>193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2:20" ht="15.75" customHeight="1" x14ac:dyDescent="0.25">
      <c r="B31" s="3"/>
      <c r="C31" s="14"/>
      <c r="D31" s="8" t="s">
        <v>245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2:20" ht="15.75" customHeight="1" x14ac:dyDescent="0.25">
      <c r="B32" s="3"/>
      <c r="C32" s="14"/>
      <c r="D32" s="12" t="s">
        <v>190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ht="15.75" customHeight="1" x14ac:dyDescent="0.25">
      <c r="B33" s="3"/>
      <c r="C33" s="14"/>
      <c r="D33" s="8" t="s">
        <v>191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ht="15.75" customHeight="1" x14ac:dyDescent="0.25">
      <c r="B34" s="3"/>
      <c r="C34" s="14"/>
      <c r="D34" s="55" t="s">
        <v>250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ht="15.75" customHeight="1" x14ac:dyDescent="0.25">
      <c r="B35" s="3"/>
      <c r="C35" s="14"/>
      <c r="D35" s="8" t="s">
        <v>16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 ht="15.75" customHeight="1" x14ac:dyDescent="0.25">
      <c r="B36" s="3"/>
      <c r="C36" s="14"/>
      <c r="D36" s="11" t="s">
        <v>184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 ht="15.75" customHeight="1" x14ac:dyDescent="0.25">
      <c r="B37" s="3"/>
      <c r="C37" s="14"/>
      <c r="D37" s="9" t="s">
        <v>177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 ht="15.75" customHeight="1" x14ac:dyDescent="0.25">
      <c r="B38" s="3"/>
      <c r="C38" s="14"/>
      <c r="D38" s="8" t="s">
        <v>104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2:20" ht="15.75" customHeight="1" x14ac:dyDescent="0.25">
      <c r="B39" s="3"/>
      <c r="C39" s="14"/>
      <c r="D39" s="9" t="s">
        <v>235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2:20" ht="15.75" customHeight="1" x14ac:dyDescent="0.25">
      <c r="B40" s="3"/>
      <c r="C40" s="14"/>
      <c r="D40" s="8" t="s">
        <v>34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2:20" ht="15.75" customHeight="1" x14ac:dyDescent="0.25">
      <c r="B41" s="3"/>
      <c r="C41" s="14"/>
      <c r="D41" s="11" t="s">
        <v>44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2:20" ht="15.75" customHeight="1" x14ac:dyDescent="0.25">
      <c r="B42" s="3"/>
      <c r="C42" s="14"/>
      <c r="D42" s="8" t="s">
        <v>55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 ht="15.75" customHeight="1" x14ac:dyDescent="0.25">
      <c r="B43" s="3"/>
      <c r="C43" s="14"/>
      <c r="D43" s="8" t="s">
        <v>51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ht="15.75" customHeight="1" x14ac:dyDescent="0.25">
      <c r="B44" s="3"/>
      <c r="C44" s="14"/>
      <c r="D44" s="11" t="s">
        <v>41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2:20" ht="15.75" customHeight="1" x14ac:dyDescent="0.25">
      <c r="B45" s="3"/>
      <c r="C45" s="14"/>
      <c r="D45" s="8" t="s">
        <v>189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2:20" ht="15.75" customHeight="1" x14ac:dyDescent="0.25">
      <c r="B46" s="3"/>
      <c r="C46" s="14"/>
      <c r="D46" s="8" t="s">
        <v>62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2:20" ht="15.75" customHeight="1" x14ac:dyDescent="0.25">
      <c r="B47" s="3"/>
      <c r="C47" s="14"/>
      <c r="D47" s="8" t="s">
        <v>29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2:20" ht="15.75" customHeight="1" x14ac:dyDescent="0.25">
      <c r="B48" s="3"/>
      <c r="C48" s="14"/>
      <c r="D48" s="8" t="s">
        <v>178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2:20" ht="15.75" customHeight="1" x14ac:dyDescent="0.25">
      <c r="B49" s="3"/>
      <c r="C49" s="14"/>
      <c r="D49" s="9" t="s">
        <v>77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2:20" ht="15.75" customHeight="1" x14ac:dyDescent="0.25">
      <c r="B50" s="3"/>
      <c r="C50" s="14"/>
      <c r="D50" s="8" t="s">
        <v>100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2:20" ht="15.75" customHeight="1" x14ac:dyDescent="0.25">
      <c r="B51" s="3"/>
      <c r="C51" s="14"/>
      <c r="D51" s="9" t="s">
        <v>98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2:20" ht="15.75" customHeight="1" x14ac:dyDescent="0.25">
      <c r="B52" s="3"/>
      <c r="C52" s="14"/>
      <c r="D52" s="9" t="s">
        <v>214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0" ht="15.75" customHeight="1" x14ac:dyDescent="0.25">
      <c r="B53" s="3"/>
      <c r="C53" s="14"/>
      <c r="D53" s="37" t="s">
        <v>237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0" ht="15.75" customHeight="1" x14ac:dyDescent="0.25">
      <c r="B54" s="3"/>
      <c r="C54" s="14"/>
      <c r="D54" s="37" t="s">
        <v>236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0" ht="15.75" customHeight="1" x14ac:dyDescent="0.25">
      <c r="B55" s="3"/>
      <c r="C55" s="14"/>
      <c r="D55" s="24" t="s">
        <v>215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0" ht="15.75" customHeight="1" x14ac:dyDescent="0.25">
      <c r="B56" s="3"/>
      <c r="C56" s="14"/>
      <c r="D56" s="24" t="s">
        <v>176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0" ht="15.75" customHeight="1" x14ac:dyDescent="0.25">
      <c r="B57" s="3"/>
      <c r="C57" s="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0" ht="15.75" customHeight="1" x14ac:dyDescent="0.25">
      <c r="B58" s="3"/>
      <c r="C58" s="1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0" ht="15.75" customHeight="1" x14ac:dyDescent="0.25">
      <c r="B59" s="3"/>
      <c r="C59" s="1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0" ht="15.75" customHeight="1" x14ac:dyDescent="0.25">
      <c r="B60" s="3"/>
      <c r="C60" s="1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0" ht="15.75" customHeight="1" x14ac:dyDescent="0.25">
      <c r="B61" s="3"/>
      <c r="C61" s="1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0" ht="15.75" customHeight="1" x14ac:dyDescent="0.25">
      <c r="B62" s="3"/>
      <c r="C62" s="1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0" ht="15.75" customHeight="1" x14ac:dyDescent="0.25">
      <c r="B63" s="3"/>
      <c r="C63" s="1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0" ht="15.75" customHeight="1" x14ac:dyDescent="0.25">
      <c r="B64" s="3"/>
      <c r="C64" s="1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ht="15.75" customHeight="1" x14ac:dyDescent="0.25">
      <c r="B65" s="3"/>
      <c r="C65" s="1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 ht="15.75" customHeight="1" x14ac:dyDescent="0.25">
      <c r="B66" s="3"/>
      <c r="C66" s="1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ht="15.75" customHeight="1" x14ac:dyDescent="0.25">
      <c r="B67" s="3"/>
      <c r="C67" s="1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 ht="15.75" customHeight="1" x14ac:dyDescent="0.25">
      <c r="B68" s="3"/>
      <c r="C68" s="1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ht="15.75" customHeight="1" x14ac:dyDescent="0.25">
      <c r="B69" s="3"/>
      <c r="C69" s="1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ht="15.75" customHeight="1" x14ac:dyDescent="0.25">
      <c r="B70" s="3"/>
      <c r="C70" s="1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ht="15.75" customHeight="1" x14ac:dyDescent="0.25">
      <c r="B71" s="3"/>
      <c r="C71" s="1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ht="15.75" customHeight="1" x14ac:dyDescent="0.25">
      <c r="B72" s="3"/>
      <c r="C72" s="1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ht="15.75" customHeight="1" x14ac:dyDescent="0.25">
      <c r="B73" s="3"/>
      <c r="C73" s="1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ht="15.75" customHeight="1" x14ac:dyDescent="0.25">
      <c r="B74" s="3"/>
      <c r="C74" s="1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ht="15.75" customHeight="1" x14ac:dyDescent="0.25">
      <c r="B75" s="3"/>
      <c r="C75" s="1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ht="15.75" customHeight="1" x14ac:dyDescent="0.25">
      <c r="B76" s="3"/>
      <c r="C76" s="1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ht="15.75" customHeight="1" x14ac:dyDescent="0.25">
      <c r="B77" s="3"/>
      <c r="C77" s="1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ht="15.75" customHeight="1" x14ac:dyDescent="0.25">
      <c r="B78" s="3"/>
      <c r="C78" s="1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ht="15.75" customHeight="1" x14ac:dyDescent="0.25">
      <c r="B79" s="3"/>
      <c r="C79" s="1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ht="15.75" customHeight="1" x14ac:dyDescent="0.25">
      <c r="B80" s="3"/>
      <c r="C80" s="1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ht="15.75" customHeight="1" x14ac:dyDescent="0.25">
      <c r="B81" s="3"/>
      <c r="C81" s="1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ht="15.75" customHeight="1" x14ac:dyDescent="0.25">
      <c r="B82" s="3"/>
      <c r="C82" s="1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ht="15.75" customHeight="1" x14ac:dyDescent="0.25">
      <c r="B83" s="3"/>
      <c r="C83" s="1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ht="15.75" customHeight="1" x14ac:dyDescent="0.25">
      <c r="B84" s="3"/>
      <c r="C84" s="1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ht="15.75" customHeight="1" x14ac:dyDescent="0.25">
      <c r="B85" s="3"/>
      <c r="C85" s="1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ht="15.75" customHeight="1" x14ac:dyDescent="0.25">
      <c r="B86" s="3"/>
      <c r="C86" s="1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ht="15.75" customHeight="1" x14ac:dyDescent="0.25">
      <c r="B87" s="3"/>
      <c r="C87" s="1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ht="15.75" customHeight="1" x14ac:dyDescent="0.25">
      <c r="B88" s="3"/>
      <c r="C88" s="1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ht="15.75" customHeight="1" x14ac:dyDescent="0.25">
      <c r="B89" s="3"/>
      <c r="C89" s="1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ht="15.75" customHeight="1" x14ac:dyDescent="0.25">
      <c r="B90" s="3"/>
      <c r="C90" s="1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ht="15.75" customHeight="1" x14ac:dyDescent="0.25">
      <c r="B91" s="3"/>
      <c r="C91" s="1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ht="15.75" customHeight="1" x14ac:dyDescent="0.25">
      <c r="B92" s="3"/>
      <c r="C92" s="1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ht="15.75" customHeight="1" x14ac:dyDescent="0.25">
      <c r="B93" s="3"/>
      <c r="C93" s="1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ht="15.75" customHeight="1" x14ac:dyDescent="0.25">
      <c r="B94" s="3"/>
      <c r="C94" s="1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ht="15.75" customHeight="1" x14ac:dyDescent="0.25">
      <c r="B95" s="3"/>
      <c r="C95" s="1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ht="15.75" customHeight="1" x14ac:dyDescent="0.25">
      <c r="B96" s="3"/>
      <c r="C96" s="1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ht="15.75" customHeight="1" x14ac:dyDescent="0.25">
      <c r="B97" s="3"/>
      <c r="C97" s="1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ht="15.75" customHeight="1" x14ac:dyDescent="0.25">
      <c r="B98" s="3"/>
      <c r="C98" s="1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ht="15.75" customHeight="1" x14ac:dyDescent="0.25">
      <c r="B99" s="3"/>
      <c r="C99" s="1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ht="15.75" customHeight="1" x14ac:dyDescent="0.25">
      <c r="B100" s="3"/>
      <c r="C100" s="1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ht="15.75" customHeight="1" x14ac:dyDescent="0.25">
      <c r="B101" s="3"/>
      <c r="C101" s="1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ht="15.75" customHeight="1" x14ac:dyDescent="0.25">
      <c r="B102" s="3"/>
      <c r="C102" s="1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ht="15.75" customHeight="1" x14ac:dyDescent="0.25">
      <c r="B103" s="3"/>
      <c r="C103" s="1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ht="15.75" customHeight="1" x14ac:dyDescent="0.25">
      <c r="B104" s="3"/>
      <c r="C104" s="1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ht="15.75" customHeight="1" x14ac:dyDescent="0.25">
      <c r="B105" s="3"/>
      <c r="C105" s="1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ht="15.75" customHeight="1" x14ac:dyDescent="0.25">
      <c r="B106" s="3"/>
      <c r="C106" s="1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ht="15.75" customHeight="1" x14ac:dyDescent="0.25">
      <c r="B107" s="3"/>
      <c r="C107" s="1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2:20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2:20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2:20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2:20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2:20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2:20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2:20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2:20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2:20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2:20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2:20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2:20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2:20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2:20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2:20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2:20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2:20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2:20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2:20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2:20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2:20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2:20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2:20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2:20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2:20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2:20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2:20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2:20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2:20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2:20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2:20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2:20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2:20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2:20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2:20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2:20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2:20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2:20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2:20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2:20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2:20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2:20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2:20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2:20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2:20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2:20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2:20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2:20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2:20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2:20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2:20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2:20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2:20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2:20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2:20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2:20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2:20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2:20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2:20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2:20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2:20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2:20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2:20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2:20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2:20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2:20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2:20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2:20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2:20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2:20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2:20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2:20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2:20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2:20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2:20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2:20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2:20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2:20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2:20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2:20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2:20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2:20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2:20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2:20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2:20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2:20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2:20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2:20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2:20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2:20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2:20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2:20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2:20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2:20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2:20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2:20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2:20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2:20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2:20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2:20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2:20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2:20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2:20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2:20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2:20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2:20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2:20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2:20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2:20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2:20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2:20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2:20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2:20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2:20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2:20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2:20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2:20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2:20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2:20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2:20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2:20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2:20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2:20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2:20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2:20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2:20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2:20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2:20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2:20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2:20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2:20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2:20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2:20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2:20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2:20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2:20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2:20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2:20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2:20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2:20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2:20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2:20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2:20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2:20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2:20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2:20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2:20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2:20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2:20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2:20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2:20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2:20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2:20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2:20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2:20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2:20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2:20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2:20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2:20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2:20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2:20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2:20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2:20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2:20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2:20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2:20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2:20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2:20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2:20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2:20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2:20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2:20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2:20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2:20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2:20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2:20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2:20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2:20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2:20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2:20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2:20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2:20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2:20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2:20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2:20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2:20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2:20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2:20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2:20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2:20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2:20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2:20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2:20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2:20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2:20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2:20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2:20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2:20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2:20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2:20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2:20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2:20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2:20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2:20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2:20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2:20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2:20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2:20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2:20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2:20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2:20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2:20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2:20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2:20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2:20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2:20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2:20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2:20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2:20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2:20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2:20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2:20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2:20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2:20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2:20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2:20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2:20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2:20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2:20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2:20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2:20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2:20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2:20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2:20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2:20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2:20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2:20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2:20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2:20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2:20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2:20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2:20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2:20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2:20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2:20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2:20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2:20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2:20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2:20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2:20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2:20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2:20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2:20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2:20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2:20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2:20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2:20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2:20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2:20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2:20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2:20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2:20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2:20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2:20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2:20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2:20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2:20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2:20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2:20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2:20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2:20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2:20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2:20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2:20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2:20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2:20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2:20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2:20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2:20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2:20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2:20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2:20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2:20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2:20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2:20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2:20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2:20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2:20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2:20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2:20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2:20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2:20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2:20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2:20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2:20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2:20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2:20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2:20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2:20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2:20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2:20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2:20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2:20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2:20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2:20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2:20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2:20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2:20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2:20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2:20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2:20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2:20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2:20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2:20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2:20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2:20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2:20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2:20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2:20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2:20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2:20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2:20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2:20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2:20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2:20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2:20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2:20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2:20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2:20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2:20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2:20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2:20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2:20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2:20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2:20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2:20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2:20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2:20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2:20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2:20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2:20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2:20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2:20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2:20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2:20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2:20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2:20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2:20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2:20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2:20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2:20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2:20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2:20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2:20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2:20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2:20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2:20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2:20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2:20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2:20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2:20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2:20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2:20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2:20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2:20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2:20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2:20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2:20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2:20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2:20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2:20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2:20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2:20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2:20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2:20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2:20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2:20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2:20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2:20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2:20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2:20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2:20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2:20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2:20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2:20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2:20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2:20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2:20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2:20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2:20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2:20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2:20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2:20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2:20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2:20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2:20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2:20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2:20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2:20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2:20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2:20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2:20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2:20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2:20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2:20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2:20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2:20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2:20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2:20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2:20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2:20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2:20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2:20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2:20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2:20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2:20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2:20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2:20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2:20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2:20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2:20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2:20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2:20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2:20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2:20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2:20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2:20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2:20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2:20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2:20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2:20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2:20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2:20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2:20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2:20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2:20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2:20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2:20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2:20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2:20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2:20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2:20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2:20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2:20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2:20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2:20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2:20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2:20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2:20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2:20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2:20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2:20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2:20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2:20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2:20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2:20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2:20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2:20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2:20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2:20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2:20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2:20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2:20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2:20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2:20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2:20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2:20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2:20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2:20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2:20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2:20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2:20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2:20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2:20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2:20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2:20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2:20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2:20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2:20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2:20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2:20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2:20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2:20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2:20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2:20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2:20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2:20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2:20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2:20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2:20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2:20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2:20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2:20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2:20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2:20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2:20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2:20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2:20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2:20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2:20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2:20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2:20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2:20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2:20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2:20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2:20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2:20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2:20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2:20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2:20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2:20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2:20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2:20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2:20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2:20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2:20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2:20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2:20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2:20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2:20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2:20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2:20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2:20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2:20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2:20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2:20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2:20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2:20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2:20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2:20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2:20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2:20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2:20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2:20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2:20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2:20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2:20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2:20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2:20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2:20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2:20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2:20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2:20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2:20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2:20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2:20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2:20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2:20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2:20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2:20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2:20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2:20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2:20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2:20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2:20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2:20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2:20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2:20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2:20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2:20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2:20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2:20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2:20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2:20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2:20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2:20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2:20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2:20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2:20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2:20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2:20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2:20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2:20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2:20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2:20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2:20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2:20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2:20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2:20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2:20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2:20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2:20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2:20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2:20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2:20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2:20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2:20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2:20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2:20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2:20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2:20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2:20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2:20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2:20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2:20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2:20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2:20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2:20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2:20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2:20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2:20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2:20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2:20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2:20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2:20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2:20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2:20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2:20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2:20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2:20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2:20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2:20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2:20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2:20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2:20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2:20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2:20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2:20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2:20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2:20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2:20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2:20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2:20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2:20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2:20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2:20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2:20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2:20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2:20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2:20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2:20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2:20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2:20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2:20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2:20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2:20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2:20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2:20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2:20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2:20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2:20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2:20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2:20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2:20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2:20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2:20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2:20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2:20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2:20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2:20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2:20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2:20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2:20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2:20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2:20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2:20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2:20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2:20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2:20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2:20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2:20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2:20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2:20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2:20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2:20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2:20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2:20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2:20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2:20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2:20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2:20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2:20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2:20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2:20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2:20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2:20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2:20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2:20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2:20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2:20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2:20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2:20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2:20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2:20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2:20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2:20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2:20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2:20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2:20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2:20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2:20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2:20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2:20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2:20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2:20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2:20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2:20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2:20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2:20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2:20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2:20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2:20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2:20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2:20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2:20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2:20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2:20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2:20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2:20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2:20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2:20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2:20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2:20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2:20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2:20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2:20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2:20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2:20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2:20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2:20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2:20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2:20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2:20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2:20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2:20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2:20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2:20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2:20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2:20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2:20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2:20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2:20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2:20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2:20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2:20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2:20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2:20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2:20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2:20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2:20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2:20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2:20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2:20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2:20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2:20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2:20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2:20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2:20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2:20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2:20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2:20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2:20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2:20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2:20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2:20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2:20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2:20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2:20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2:20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2:20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2:20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2:20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2:20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2:20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2:20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2:20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2:20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2:20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2:20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2:20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2:20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2:20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2:20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2:20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2:20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2:20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2:20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2:20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2:20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2:20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2:20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2:20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2:20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2:20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2:20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2:20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2:20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2:20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2:20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2:20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2:20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2:20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2:20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2:20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2:20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2:20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2:20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2:20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2:20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2:20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2:20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2:20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2:20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2:20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2:20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2:20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2:20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2:20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2:20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2:20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2:20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2:20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2:20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2:20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2:20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2:20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2:20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2:20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2:20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2:20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2:20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2:20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2:20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2:20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2:20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2:20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2:20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2:20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2:20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2:20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2:20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2:20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2:20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</sheetData>
  <sortState xmlns:xlrd2="http://schemas.microsoft.com/office/spreadsheetml/2017/richdata2" ref="D3:D56">
    <sortCondition ref="D2:D56"/>
  </sortState>
  <dataValidations count="2">
    <dataValidation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2:D52" xr:uid="{00000000-0002-0000-0100-000000000000}"/>
    <dataValidation type="list"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55:D56" xr:uid="{00000000-0002-0000-0100-000001000000}">
      <formula1>$D$2:$D$54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Nómina Personal fijo</vt:lpstr>
      <vt:lpstr>validación de datos</vt:lpstr>
      <vt:lpstr>'Nómina Personal fijo'!Print_Titles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Lebrón</dc:creator>
  <cp:lastModifiedBy>mricardo</cp:lastModifiedBy>
  <cp:lastPrinted>2022-08-11T17:07:08Z</cp:lastPrinted>
  <dcterms:created xsi:type="dcterms:W3CDTF">2022-02-18T18:45:59Z</dcterms:created>
  <dcterms:modified xsi:type="dcterms:W3CDTF">2022-08-11T17:07:20Z</dcterms:modified>
</cp:coreProperties>
</file>